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060" windowHeight="12120" activeTab="0"/>
  </bookViews>
  <sheets>
    <sheet name="WellFunc" sheetId="1" r:id="rId1"/>
    <sheet name="CurveCalc" sheetId="2" r:id="rId2"/>
    <sheet name="TypeCurve" sheetId="3" r:id="rId3"/>
    <sheet name="BlankPlot" sheetId="4" r:id="rId4"/>
    <sheet name="DataFit" sheetId="5" r:id="rId5"/>
    <sheet name="DataPlot" sheetId="6" r:id="rId6"/>
    <sheet name="Sheet3" sheetId="7" r:id="rId7"/>
    <sheet name="Sheet4" sheetId="8" r:id="rId8"/>
    <sheet name="Sheet5" sheetId="9" r:id="rId9"/>
  </sheets>
  <definedNames>
    <definedName name="solver_adj" localSheetId="4" hidden="1">'DataFit'!$I$4,'DataFit'!$K$2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'DataFit'!$F$4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<sst xmlns="http://schemas.openxmlformats.org/spreadsheetml/2006/main" count="63" uniqueCount="57">
  <si>
    <t>u</t>
  </si>
  <si>
    <t>1/u</t>
  </si>
  <si>
    <t>.57721 56649 01532 86060 65120 90082</t>
  </si>
  <si>
    <t xml:space="preserve">    Fact = 1#</t>
  </si>
  <si>
    <t xml:space="preserve">    uu = u</t>
  </si>
  <si>
    <t xml:space="preserve">    uuu = 1#</t>
  </si>
  <si>
    <t xml:space="preserve">    x = 1</t>
  </si>
  <si>
    <t xml:space="preserve">    mult = -1</t>
  </si>
  <si>
    <t xml:space="preserve">       Fact = Fact * x</t>
  </si>
  <si>
    <t xml:space="preserve">       mult = mult * -1</t>
  </si>
  <si>
    <t xml:space="preserve">       uuu = uu / (x * Fact)</t>
  </si>
  <si>
    <t xml:space="preserve">       uu = u * uu</t>
  </si>
  <si>
    <t xml:space="preserve">       x = x + 1</t>
  </si>
  <si>
    <t>End Function</t>
  </si>
  <si>
    <t>Function WellFunc(u)</t>
  </si>
  <si>
    <t>W(u)</t>
  </si>
  <si>
    <t>Well Function Calculator</t>
  </si>
  <si>
    <t>Enter u in the yellow cell and W(u) will be calculated in the adjacent collumn</t>
  </si>
  <si>
    <t>Multiple u values can be enterred below</t>
  </si>
  <si>
    <t>r</t>
  </si>
  <si>
    <t>S</t>
  </si>
  <si>
    <t>T</t>
  </si>
  <si>
    <t>t</t>
  </si>
  <si>
    <t>%error  Wu CJ</t>
  </si>
  <si>
    <t xml:space="preserve">    Dim WF, Fact, uu, uuu, toll As Double</t>
  </si>
  <si>
    <t xml:space="preserve">    Wcj = -0.5772156649015 - Log(u)</t>
  </si>
  <si>
    <t xml:space="preserve">    toll = 0.0000000001</t>
  </si>
  <si>
    <t xml:space="preserve">    WF = Wcj</t>
  </si>
  <si>
    <t xml:space="preserve">    While (x &lt; 100) And (uuu &gt; toll)</t>
  </si>
  <si>
    <t xml:space="preserve">       WF = WF + mult * uuu</t>
  </si>
  <si>
    <t xml:space="preserve">    Wend</t>
  </si>
  <si>
    <t xml:space="preserve">    WellFunc = WF</t>
  </si>
  <si>
    <t>Euler's Number</t>
  </si>
  <si>
    <t>W(u) Cooper-Jacob</t>
  </si>
  <si>
    <t>r =</t>
  </si>
  <si>
    <t>S =</t>
  </si>
  <si>
    <t>T =</t>
  </si>
  <si>
    <t>t (hr)</t>
  </si>
  <si>
    <t>Q=</t>
  </si>
  <si>
    <t>ho-h (m)</t>
  </si>
  <si>
    <t>ho-h calculated</t>
  </si>
  <si>
    <t>%diff</t>
  </si>
  <si>
    <t>Field Data</t>
  </si>
  <si>
    <t>Model for comparison</t>
  </si>
  <si>
    <t>Av. % difference</t>
  </si>
  <si>
    <t>Minimize</t>
  </si>
  <si>
    <t xml:space="preserve"> (solid line on graph)</t>
  </si>
  <si>
    <t>Model Fit</t>
  </si>
  <si>
    <t>W(u) Cooper-Jacob Approximation</t>
  </si>
  <si>
    <r>
      <t>S</t>
    </r>
    <r>
      <rPr>
        <sz val="10"/>
        <rFont val="Symbol"/>
        <family val="1"/>
      </rPr>
      <t>´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=</t>
    </r>
  </si>
  <si>
    <t>.</t>
  </si>
  <si>
    <t>ft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</si>
  <si>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/hr</t>
    </r>
  </si>
  <si>
    <t>ho-h (ft)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</si>
  <si>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/hr</t>
    </r>
  </si>
  <si>
    <t>t (min)</t>
  </si>
  <si>
    <t>Increment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</si>
</sst>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0.000E+00"/>
    <numFmt numFmtId="170" formatCode="0.0000E+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"/>
    <numFmt numFmtId="181" formatCode="0.000"/>
    <numFmt numFmtId="182" formatCode="0.0"/>
  </numFmts>
  <fonts count="1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11.25"/>
      <name val="Arial"/>
      <family val="0"/>
    </font>
    <font>
      <vertAlign val="superscript"/>
      <sz val="10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vertAlign val="subscript"/>
      <sz val="10.75"/>
      <name val="Arial"/>
      <family val="2"/>
    </font>
    <font>
      <vertAlign val="superscript"/>
      <sz val="10.75"/>
      <name val="Arial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15" applyNumberFormat="1" applyAlignment="1">
      <alignment/>
    </xf>
    <xf numFmtId="0" fontId="0" fillId="0" borderId="0" xfId="15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181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171" fontId="0" fillId="0" borderId="0" xfId="15" applyNumberFormat="1" applyAlignment="1">
      <alignment/>
    </xf>
    <xf numFmtId="171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Theis Type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0625"/>
          <c:w val="0.9035"/>
          <c:h val="0.827"/>
        </c:manualLayout>
      </c:layout>
      <c:scatterChart>
        <c:scatterStyle val="smoothMarker"/>
        <c:varyColors val="0"/>
        <c:ser>
          <c:idx val="0"/>
          <c:order val="0"/>
          <c:tx>
            <c:v>W(u)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CurveCalc!$B$6:$B$35</c:f>
              <c:numCache/>
            </c:numRef>
          </c:xVal>
          <c:yVal>
            <c:numRef>
              <c:f>CurveCalc!$C$6:$C$35</c:f>
              <c:numCache/>
            </c:numRef>
          </c:yVal>
          <c:smooth val="1"/>
        </c:ser>
        <c:ser>
          <c:idx val="1"/>
          <c:order val="1"/>
          <c:tx>
            <c:v>C-J Approx.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CurveCalc!$B$18:$B$26</c:f>
              <c:numCache/>
            </c:numRef>
          </c:xVal>
          <c:yVal>
            <c:numRef>
              <c:f>CurveCalc!$D$18:$D$26</c:f>
              <c:numCache/>
            </c:numRef>
          </c:yVal>
          <c:smooth val="1"/>
        </c:ser>
        <c:axId val="30873284"/>
        <c:axId val="9424101"/>
      </c:scatterChart>
      <c:valAx>
        <c:axId val="30873284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9424101"/>
        <c:crossesAt val="0.001"/>
        <c:crossBetween val="midCat"/>
        <c:dispUnits/>
      </c:valAx>
      <c:valAx>
        <c:axId val="9424101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W(u)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30873284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7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Theis Type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CurveCalc!$B$10:$B$35</c:f>
              <c:numCache>
                <c:ptCount val="26"/>
                <c:pt idx="0">
                  <c:v>10000</c:v>
                </c:pt>
                <c:pt idx="1">
                  <c:v>5000</c:v>
                </c:pt>
                <c:pt idx="2">
                  <c:v>2000</c:v>
                </c:pt>
                <c:pt idx="3">
                  <c:v>1000</c:v>
                </c:pt>
                <c:pt idx="4">
                  <c:v>500</c:v>
                </c:pt>
                <c:pt idx="5">
                  <c:v>250</c:v>
                </c:pt>
                <c:pt idx="6">
                  <c:v>142.85714285714286</c:v>
                </c:pt>
                <c:pt idx="7">
                  <c:v>66.66666666666667</c:v>
                </c:pt>
                <c:pt idx="8">
                  <c:v>33.333333333333336</c:v>
                </c:pt>
                <c:pt idx="9">
                  <c:v>20</c:v>
                </c:pt>
                <c:pt idx="10">
                  <c:v>12.5</c:v>
                </c:pt>
                <c:pt idx="11">
                  <c:v>8.333333333333334</c:v>
                </c:pt>
                <c:pt idx="12">
                  <c:v>5.555555555555555</c:v>
                </c:pt>
                <c:pt idx="13">
                  <c:v>4</c:v>
                </c:pt>
                <c:pt idx="14">
                  <c:v>2.857142857142857</c:v>
                </c:pt>
                <c:pt idx="15">
                  <c:v>2</c:v>
                </c:pt>
                <c:pt idx="16">
                  <c:v>1.783166904422254</c:v>
                </c:pt>
                <c:pt idx="17">
                  <c:v>1</c:v>
                </c:pt>
                <c:pt idx="18">
                  <c:v>0.7142857142857143</c:v>
                </c:pt>
                <c:pt idx="19">
                  <c:v>0.5</c:v>
                </c:pt>
                <c:pt idx="20">
                  <c:v>0.4</c:v>
                </c:pt>
                <c:pt idx="21">
                  <c:v>0.3333333333333333</c:v>
                </c:pt>
                <c:pt idx="22">
                  <c:v>0.2857142857142857</c:v>
                </c:pt>
                <c:pt idx="23">
                  <c:v>0.25</c:v>
                </c:pt>
                <c:pt idx="24">
                  <c:v>0.2222222222222222</c:v>
                </c:pt>
                <c:pt idx="25">
                  <c:v>0.2</c:v>
                </c:pt>
              </c:numCache>
            </c:numRef>
          </c:xVal>
          <c:yVal>
            <c:numRef>
              <c:f>CurveCalc!$C$10:$C$35</c:f>
              <c:numCache>
                <c:ptCount val="26"/>
                <c:pt idx="0">
                  <c:v>8.633224704574737</c:v>
                </c:pt>
                <c:pt idx="1">
                  <c:v>7.940177516515183</c:v>
                </c:pt>
                <c:pt idx="2">
                  <c:v>7.024186732147527</c:v>
                </c:pt>
                <c:pt idx="3">
                  <c:v>6.331539364136193</c:v>
                </c:pt>
                <c:pt idx="4">
                  <c:v>5.639391433964969</c:v>
                </c:pt>
                <c:pt idx="5">
                  <c:v>4.9482412565136356</c:v>
                </c:pt>
                <c:pt idx="6">
                  <c:v>4.391617234055868</c:v>
                </c:pt>
                <c:pt idx="7">
                  <c:v>3.637433349952349</c:v>
                </c:pt>
                <c:pt idx="8">
                  <c:v>2.959118724021482</c:v>
                </c:pt>
                <c:pt idx="9">
                  <c:v>2.467898488509985</c:v>
                </c:pt>
                <c:pt idx="10">
                  <c:v>2.026941002585185</c:v>
                </c:pt>
                <c:pt idx="11">
                  <c:v>1.6595417520895477</c:v>
                </c:pt>
                <c:pt idx="12">
                  <c:v>1.3097961354153418</c:v>
                </c:pt>
                <c:pt idx="13">
                  <c:v>1.0442826344426286</c:v>
                </c:pt>
                <c:pt idx="14">
                  <c:v>0.7942154346216075</c:v>
                </c:pt>
                <c:pt idx="15">
                  <c:v>0.5597735947751226</c:v>
                </c:pt>
                <c:pt idx="16">
                  <c:v>0.4922048541439967</c:v>
                </c:pt>
                <c:pt idx="17">
                  <c:v>0.21938393439632434</c:v>
                </c:pt>
                <c:pt idx="18">
                  <c:v>0.11621931256406341</c:v>
                </c:pt>
                <c:pt idx="19">
                  <c:v>0.048900510710161625</c:v>
                </c:pt>
                <c:pt idx="20">
                  <c:v>0.024914917871980708</c:v>
                </c:pt>
                <c:pt idx="21">
                  <c:v>0.013048381085607907</c:v>
                </c:pt>
                <c:pt idx="22">
                  <c:v>0.006970139852769953</c:v>
                </c:pt>
                <c:pt idx="23">
                  <c:v>0.0037793524073539723</c:v>
                </c:pt>
                <c:pt idx="24">
                  <c:v>0.0020734007626543945</c:v>
                </c:pt>
                <c:pt idx="25">
                  <c:v>0.0011482955950462548</c:v>
                </c:pt>
              </c:numCache>
            </c:numRef>
          </c:yVal>
          <c:smooth val="1"/>
        </c:ser>
        <c:axId val="17708046"/>
        <c:axId val="25154687"/>
      </c:scatterChart>
      <c:valAx>
        <c:axId val="17708046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154687"/>
        <c:crossesAt val="0.01"/>
        <c:crossBetween val="midCat"/>
        <c:dispUnits/>
      </c:valAx>
      <c:valAx>
        <c:axId val="25154687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W(u)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708046"/>
        <c:crossesAt val="0.1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Data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CurveCalc!$B$10:$B$11</c:f>
              <c:numCache>
                <c:ptCount val="2"/>
                <c:pt idx="0">
                  <c:v>10000</c:v>
                </c:pt>
                <c:pt idx="1">
                  <c:v>5000</c:v>
                </c:pt>
              </c:numCache>
            </c:numRef>
          </c:xVal>
          <c:yVal>
            <c:numRef>
              <c:f>CurveCalc!$C$10:$C$11</c:f>
              <c:numCache>
                <c:ptCount val="2"/>
                <c:pt idx="0">
                  <c:v>8.633224704574737</c:v>
                </c:pt>
                <c:pt idx="1">
                  <c:v>7.940177516515183</c:v>
                </c:pt>
              </c:numCache>
            </c:numRef>
          </c:yVal>
          <c:smooth val="1"/>
        </c:ser>
        <c:axId val="25065592"/>
        <c:axId val="24263737"/>
      </c:scatterChart>
      <c:valAx>
        <c:axId val="25065592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263737"/>
        <c:crossesAt val="0.01"/>
        <c:crossBetween val="midCat"/>
        <c:dispUnits/>
      </c:valAx>
      <c:valAx>
        <c:axId val="24263737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W(u)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065592"/>
        <c:crossesAt val="0.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Data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6"/>
          <c:w val="0.88825"/>
          <c:h val="0.81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DataFit!$B$6</c:f>
              <c:strCache>
                <c:ptCount val="1"/>
                <c:pt idx="0">
                  <c:v>Field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DataFit!$B$9:$B$30</c:f>
              <c:numCache/>
            </c:numRef>
          </c:xVal>
          <c:yVal>
            <c:numRef>
              <c:f>DataFit!$C$9:$C$30</c:f>
              <c:numCache/>
            </c:numRef>
          </c:yVal>
          <c:smooth val="1"/>
        </c:ser>
        <c:ser>
          <c:idx val="1"/>
          <c:order val="1"/>
          <c:tx>
            <c:strRef>
              <c:f>DataFit!$H$6</c:f>
              <c:strCache>
                <c:ptCount val="1"/>
                <c:pt idx="0">
                  <c:v>Model Fit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DataFit!$H$9:$H$39</c:f>
              <c:numCache/>
            </c:numRef>
          </c:xVal>
          <c:yVal>
            <c:numRef>
              <c:f>DataFit!$I$9:$I$39</c:f>
              <c:numCache/>
            </c:numRef>
          </c:yVal>
          <c:smooth val="1"/>
        </c:ser>
        <c:ser>
          <c:idx val="2"/>
          <c:order val="2"/>
          <c:tx>
            <c:strRef>
              <c:f>DataFit!$I$2</c:f>
              <c:strCache>
                <c:ptCount val="1"/>
                <c:pt idx="0">
                  <c:v>1.00E-05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DataFit!$L$10:$L$11</c:f>
              <c:numCache/>
            </c:numRef>
          </c:xVal>
          <c:yVal>
            <c:numRef>
              <c:f>DataFit!$M$10:$M$11</c:f>
              <c:numCache/>
            </c:numRef>
          </c:yVal>
          <c:smooth val="1"/>
        </c:ser>
        <c:ser>
          <c:idx val="3"/>
          <c:order val="3"/>
          <c:tx>
            <c:strRef>
              <c:f>DataFit!$I$4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DataFit!$L$10:$L$11</c:f>
              <c:numCache/>
            </c:numRef>
          </c:xVal>
          <c:yVal>
            <c:numRef>
              <c:f>DataFit!$M$10:$M$11</c:f>
              <c:numCache/>
            </c:numRef>
          </c:yVal>
          <c:smooth val="1"/>
        </c:ser>
        <c:axId val="17047042"/>
        <c:axId val="19205651"/>
      </c:scatterChart>
      <c:valAx>
        <c:axId val="1704704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9205651"/>
        <c:crossesAt val="0.01"/>
        <c:crossBetween val="midCat"/>
        <c:dispUnits/>
      </c:valAx>
      <c:valAx>
        <c:axId val="19205651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-h (ft)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17047042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5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Data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325"/>
          <c:w val="0.907"/>
          <c:h val="0.83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DataFit!$B$6</c:f>
              <c:strCache>
                <c:ptCount val="1"/>
                <c:pt idx="0">
                  <c:v>Field 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DataFit!$B$9:$B$49</c:f>
              <c:numCache>
                <c:ptCount val="41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8</c:v>
                </c:pt>
                <c:pt idx="11">
                  <c:v>15</c:v>
                </c:pt>
                <c:pt idx="12">
                  <c:v>30</c:v>
                </c:pt>
                <c:pt idx="13">
                  <c:v>60</c:v>
                </c:pt>
                <c:pt idx="14">
                  <c:v>120</c:v>
                </c:pt>
              </c:numCache>
            </c:numRef>
          </c:xVal>
          <c:yVal>
            <c:numRef>
              <c:f>DataFit!$C$9:$C$49</c:f>
              <c:numCache>
                <c:ptCount val="41"/>
                <c:pt idx="0">
                  <c:v>0.084</c:v>
                </c:pt>
                <c:pt idx="1">
                  <c:v>0.18</c:v>
                </c:pt>
                <c:pt idx="2">
                  <c:v>0.348</c:v>
                </c:pt>
                <c:pt idx="3">
                  <c:v>0.492</c:v>
                </c:pt>
                <c:pt idx="4">
                  <c:v>0.644</c:v>
                </c:pt>
                <c:pt idx="5">
                  <c:v>0.8</c:v>
                </c:pt>
                <c:pt idx="6">
                  <c:v>0.927</c:v>
                </c:pt>
                <c:pt idx="7">
                  <c:v>1.001</c:v>
                </c:pt>
                <c:pt idx="8">
                  <c:v>1.168</c:v>
                </c:pt>
                <c:pt idx="9">
                  <c:v>1.328</c:v>
                </c:pt>
                <c:pt idx="10">
                  <c:v>1.488</c:v>
                </c:pt>
                <c:pt idx="11">
                  <c:v>1.632</c:v>
                </c:pt>
                <c:pt idx="12">
                  <c:v>1.792</c:v>
                </c:pt>
                <c:pt idx="13">
                  <c:v>1.952</c:v>
                </c:pt>
                <c:pt idx="14">
                  <c:v>2.112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DataFit!$H$6</c:f>
              <c:strCache>
                <c:ptCount val="1"/>
                <c:pt idx="0">
                  <c:v>Model Fit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DataFit!$H$9:$H$39</c:f>
              <c:numCache>
                <c:ptCount val="31"/>
                <c:pt idx="0">
                  <c:v>0.01</c:v>
                </c:pt>
                <c:pt idx="1">
                  <c:v>0.015</c:v>
                </c:pt>
                <c:pt idx="2">
                  <c:v>0.02</c:v>
                </c:pt>
                <c:pt idx="3">
                  <c:v>0.03</c:v>
                </c:pt>
                <c:pt idx="4">
                  <c:v>0.05</c:v>
                </c:pt>
                <c:pt idx="5">
                  <c:v>0.07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  <c:pt idx="9">
                  <c:v>0.3</c:v>
                </c:pt>
                <c:pt idx="10">
                  <c:v>0.5</c:v>
                </c:pt>
                <c:pt idx="11">
                  <c:v>0.7000000000000001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7.000000000000001</c:v>
                </c:pt>
                <c:pt idx="18">
                  <c:v>10</c:v>
                </c:pt>
                <c:pt idx="19">
                  <c:v>15</c:v>
                </c:pt>
                <c:pt idx="20">
                  <c:v>20</c:v>
                </c:pt>
                <c:pt idx="21">
                  <c:v>30</c:v>
                </c:pt>
                <c:pt idx="22">
                  <c:v>50</c:v>
                </c:pt>
                <c:pt idx="23">
                  <c:v>70.00000000000001</c:v>
                </c:pt>
                <c:pt idx="24">
                  <c:v>100</c:v>
                </c:pt>
                <c:pt idx="25">
                  <c:v>150</c:v>
                </c:pt>
                <c:pt idx="26">
                  <c:v>200</c:v>
                </c:pt>
                <c:pt idx="27">
                  <c:v>300</c:v>
                </c:pt>
                <c:pt idx="28">
                  <c:v>500</c:v>
                </c:pt>
                <c:pt idx="29">
                  <c:v>700.0000000000001</c:v>
                </c:pt>
                <c:pt idx="30">
                  <c:v>1000</c:v>
                </c:pt>
              </c:numCache>
            </c:numRef>
          </c:xVal>
          <c:yVal>
            <c:numRef>
              <c:f>DataFit!$I$9:$I$39</c:f>
              <c:numCache>
                <c:ptCount val="31"/>
                <c:pt idx="0">
                  <c:v>1.0216701929557845</c:v>
                </c:pt>
                <c:pt idx="1">
                  <c:v>1.2576074467942604</c:v>
                </c:pt>
                <c:pt idx="2">
                  <c:v>1.4304495304280338</c:v>
                </c:pt>
                <c:pt idx="3">
                  <c:v>1.6795302694844987</c:v>
                </c:pt>
                <c:pt idx="4">
                  <c:v>1.9996108045514003</c:v>
                </c:pt>
                <c:pt idx="5">
                  <c:v>2.212993854453037</c:v>
                </c:pt>
                <c:pt idx="6">
                  <c:v>2.4406770847827453</c:v>
                </c:pt>
                <c:pt idx="7">
                  <c:v>2.7008053934198175</c:v>
                </c:pt>
                <c:pt idx="8">
                  <c:v>2.885961760530181</c:v>
                </c:pt>
                <c:pt idx="9">
                  <c:v>3.147505505057768</c:v>
                </c:pt>
                <c:pt idx="10">
                  <c:v>3.4776650071403528</c:v>
                </c:pt>
                <c:pt idx="11">
                  <c:v>3.695397467997605</c:v>
                </c:pt>
                <c:pt idx="12">
                  <c:v>3.9263545926932584</c:v>
                </c:pt>
                <c:pt idx="13">
                  <c:v>4.189036305331289</c:v>
                </c:pt>
                <c:pt idx="14">
                  <c:v>4.375471691359071</c:v>
                </c:pt>
                <c:pt idx="15">
                  <c:v>4.638296002464878</c:v>
                </c:pt>
                <c:pt idx="16">
                  <c:v>4.969481073665757</c:v>
                </c:pt>
                <c:pt idx="17">
                  <c:v>5.187653368100449</c:v>
                </c:pt>
                <c:pt idx="18">
                  <c:v>5.418940487744277</c:v>
                </c:pt>
                <c:pt idx="19">
                  <c:v>5.681878934119694</c:v>
                </c:pt>
                <c:pt idx="20">
                  <c:v>5.86844271031943</c:v>
                </c:pt>
                <c:pt idx="21">
                  <c:v>6.131395427135759</c:v>
                </c:pt>
                <c:pt idx="22">
                  <c:v>6.462683234094372</c:v>
                </c:pt>
                <c:pt idx="23">
                  <c:v>6.680899561184554</c:v>
                </c:pt>
                <c:pt idx="24">
                  <c:v>6.912219706519063</c:v>
                </c:pt>
                <c:pt idx="25">
                  <c:v>7.175183840253376</c:v>
                </c:pt>
                <c:pt idx="26">
                  <c:v>7.361760460365726</c:v>
                </c:pt>
                <c:pt idx="27">
                  <c:v>7.624726021250115</c:v>
                </c:pt>
                <c:pt idx="28">
                  <c:v>7.956024103575102</c:v>
                </c:pt>
                <c:pt idx="29">
                  <c:v>8.174244834424185</c:v>
                </c:pt>
                <c:pt idx="30">
                  <c:v>8.405568282589863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DataFit!$I$2</c:f>
              <c:strCache>
                <c:ptCount val="1"/>
                <c:pt idx="0">
                  <c:v>1.00E-04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DataFit!$L$10:$L$11</c:f>
              <c:numCache>
                <c:ptCount val="2"/>
                <c:pt idx="0">
                  <c:v>0.001</c:v>
                </c:pt>
                <c:pt idx="1">
                  <c:v>0.002</c:v>
                </c:pt>
              </c:numCache>
            </c:numRef>
          </c:xVal>
          <c:yVal>
            <c:numRef>
              <c:f>DataFit!$M$10:$M$11</c:f>
              <c:numCache>
                <c:ptCount val="2"/>
                <c:pt idx="0">
                  <c:v>0.001</c:v>
                </c:pt>
                <c:pt idx="1">
                  <c:v>0.002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DataFit!$I$4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DataFit!$L$10:$L$11</c:f>
              <c:numCache>
                <c:ptCount val="2"/>
                <c:pt idx="0">
                  <c:v>0.001</c:v>
                </c:pt>
                <c:pt idx="1">
                  <c:v>0.002</c:v>
                </c:pt>
              </c:numCache>
            </c:numRef>
          </c:xVal>
          <c:yVal>
            <c:numRef>
              <c:f>DataFit!$M$10:$M$11</c:f>
              <c:numCache>
                <c:ptCount val="2"/>
                <c:pt idx="0">
                  <c:v>0.001</c:v>
                </c:pt>
                <c:pt idx="1">
                  <c:v>0.002</c:v>
                </c:pt>
              </c:numCache>
            </c:numRef>
          </c:yVal>
          <c:smooth val="1"/>
        </c:ser>
        <c:axId val="38633132"/>
        <c:axId val="12153869"/>
      </c:scatterChart>
      <c:valAx>
        <c:axId val="3863313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153869"/>
        <c:crossesAt val="0.01"/>
        <c:crossBetween val="midCat"/>
        <c:dispUnits/>
      </c:valAx>
      <c:valAx>
        <c:axId val="12153869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075" b="1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-h (m)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38633132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6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123825</xdr:rowOff>
    </xdr:from>
    <xdr:to>
      <xdr:col>15</xdr:col>
      <xdr:colOff>409575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876675" y="447675"/>
        <a:ext cx="8305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</cdr:x>
      <cdr:y>0.3745</cdr:y>
    </cdr:from>
    <cdr:to>
      <cdr:x>0.25925</cdr:x>
      <cdr:y>0.382</cdr:y>
    </cdr:to>
    <cdr:sp>
      <cdr:nvSpPr>
        <cdr:cNvPr id="1" name="Oval 1"/>
        <cdr:cNvSpPr>
          <a:spLocks/>
        </cdr:cNvSpPr>
      </cdr:nvSpPr>
      <cdr:spPr>
        <a:xfrm>
          <a:off x="2200275" y="22098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142875</xdr:rowOff>
    </xdr:from>
    <xdr:to>
      <xdr:col>20</xdr:col>
      <xdr:colOff>266700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6219825" y="1133475"/>
        <a:ext cx="63246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114300</xdr:colOff>
      <xdr:row>0</xdr:row>
      <xdr:rowOff>76200</xdr:rowOff>
    </xdr:from>
    <xdr:to>
      <xdr:col>7</xdr:col>
      <xdr:colOff>304800</xdr:colOff>
      <xdr:row>2</xdr:row>
      <xdr:rowOff>57150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76200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</xdr:row>
      <xdr:rowOff>123825</xdr:rowOff>
    </xdr:from>
    <xdr:to>
      <xdr:col>7</xdr:col>
      <xdr:colOff>295275</xdr:colOff>
      <xdr:row>4</xdr:row>
      <xdr:rowOff>57150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447675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295275</xdr:colOff>
      <xdr:row>25</xdr:row>
      <xdr:rowOff>95250</xdr:rowOff>
    </xdr:from>
    <xdr:ext cx="238125" cy="200025"/>
    <xdr:sp>
      <xdr:nvSpPr>
        <xdr:cNvPr id="4" name="TextBox 9"/>
        <xdr:cNvSpPr txBox="1">
          <a:spLocks noChangeArrowheads="1"/>
        </xdr:cNvSpPr>
      </xdr:nvSpPr>
      <xdr:spPr>
        <a:xfrm>
          <a:off x="10744200" y="4162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S=</a:t>
          </a:r>
        </a:p>
      </xdr:txBody>
    </xdr:sp>
    <xdr:clientData/>
  </xdr:oneCellAnchor>
  <xdr:oneCellAnchor>
    <xdr:from>
      <xdr:col>17</xdr:col>
      <xdr:colOff>304800</xdr:colOff>
      <xdr:row>26</xdr:row>
      <xdr:rowOff>133350</xdr:rowOff>
    </xdr:from>
    <xdr:ext cx="219075" cy="200025"/>
    <xdr:sp>
      <xdr:nvSpPr>
        <xdr:cNvPr id="5" name="TextBox 10"/>
        <xdr:cNvSpPr txBox="1">
          <a:spLocks noChangeArrowheads="1"/>
        </xdr:cNvSpPr>
      </xdr:nvSpPr>
      <xdr:spPr>
        <a:xfrm>
          <a:off x="10753725" y="43624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T=</a:t>
          </a:r>
        </a:p>
      </xdr:txBody>
    </xdr:sp>
    <xdr:clientData/>
  </xdr:oneCellAnchor>
  <xdr:oneCellAnchor>
    <xdr:from>
      <xdr:col>18</xdr:col>
      <xdr:colOff>228600</xdr:colOff>
      <xdr:row>26</xdr:row>
      <xdr:rowOff>104775</xdr:rowOff>
    </xdr:from>
    <xdr:ext cx="371475" cy="219075"/>
    <xdr:sp>
      <xdr:nvSpPr>
        <xdr:cNvPr id="6" name="TextBox 12"/>
        <xdr:cNvSpPr txBox="1">
          <a:spLocks noChangeArrowheads="1"/>
        </xdr:cNvSpPr>
      </xdr:nvSpPr>
      <xdr:spPr>
        <a:xfrm>
          <a:off x="11287125" y="43338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/hr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0.73675</cdr:y>
    </cdr:from>
    <cdr:to>
      <cdr:x>0.76675</cdr:x>
      <cdr:y>0.77275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4352925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S=</a:t>
          </a:r>
        </a:p>
      </cdr:txBody>
    </cdr:sp>
  </cdr:relSizeAnchor>
  <cdr:relSizeAnchor xmlns:cdr="http://schemas.openxmlformats.org/drawingml/2006/chartDrawing">
    <cdr:from>
      <cdr:x>0.739</cdr:x>
      <cdr:y>0.76975</cdr:y>
    </cdr:from>
    <cdr:to>
      <cdr:x>0.76675</cdr:x>
      <cdr:y>0.80575</cdr:y>
    </cdr:to>
    <cdr:sp>
      <cdr:nvSpPr>
        <cdr:cNvPr id="2" name="TextBox 2"/>
        <cdr:cNvSpPr txBox="1">
          <a:spLocks noChangeArrowheads="1"/>
        </cdr:cNvSpPr>
      </cdr:nvSpPr>
      <cdr:spPr>
        <a:xfrm>
          <a:off x="6410325" y="455295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T=</a:t>
          </a:r>
        </a:p>
      </cdr:txBody>
    </cdr:sp>
  </cdr:relSizeAnchor>
  <cdr:relSizeAnchor xmlns:cdr="http://schemas.openxmlformats.org/drawingml/2006/chartDrawing">
    <cdr:from>
      <cdr:x>0.79525</cdr:x>
      <cdr:y>0.76125</cdr:y>
    </cdr:from>
    <cdr:to>
      <cdr:x>0.84075</cdr:x>
      <cdr:y>0.80225</cdr:y>
    </cdr:to>
    <cdr:sp>
      <cdr:nvSpPr>
        <cdr:cNvPr id="3" name="TextBox 3"/>
        <cdr:cNvSpPr txBox="1">
          <a:spLocks noChangeArrowheads="1"/>
        </cdr:cNvSpPr>
      </cdr:nvSpPr>
      <cdr:spPr>
        <a:xfrm>
          <a:off x="6896100" y="44958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1075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75" b="0" i="0" u="none" baseline="0">
              <a:latin typeface="Arial"/>
              <a:ea typeface="Arial"/>
              <a:cs typeface="Arial"/>
            </a:rPr>
            <a:t>/hr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tabSelected="1" workbookViewId="0" topLeftCell="A1">
      <selection activeCell="C43" sqref="C43"/>
    </sheetView>
  </sheetViews>
  <sheetFormatPr defaultColWidth="9.140625" defaultRowHeight="12.75"/>
  <cols>
    <col min="1" max="3" width="9.140625" style="5" customWidth="1"/>
    <col min="4" max="4" width="10.00390625" style="5" customWidth="1"/>
    <col min="5" max="5" width="13.140625" style="5" bestFit="1" customWidth="1"/>
    <col min="6" max="6" width="12.57421875" style="5" customWidth="1"/>
    <col min="7" max="13" width="12.421875" style="5" bestFit="1" customWidth="1"/>
    <col min="14" max="15" width="9.140625" style="5" customWidth="1"/>
    <col min="16" max="16" width="12.421875" style="5" bestFit="1" customWidth="1"/>
    <col min="17" max="16384" width="9.140625" style="5" customWidth="1"/>
  </cols>
  <sheetData>
    <row r="1" ht="12.75">
      <c r="A1" s="5" t="s">
        <v>16</v>
      </c>
    </row>
    <row r="2" ht="12.75">
      <c r="B2" s="5" t="s">
        <v>17</v>
      </c>
    </row>
    <row r="3" ht="12.75">
      <c r="B3" s="5" t="s">
        <v>18</v>
      </c>
    </row>
    <row r="6" spans="3:6" ht="12.75">
      <c r="C6" s="5" t="s">
        <v>0</v>
      </c>
      <c r="D6" s="5" t="s">
        <v>15</v>
      </c>
      <c r="E6" s="5" t="s">
        <v>1</v>
      </c>
      <c r="F6" s="5" t="s">
        <v>33</v>
      </c>
    </row>
    <row r="7" spans="3:6" ht="12.75">
      <c r="C7" s="10">
        <v>3</v>
      </c>
      <c r="D7" s="2">
        <f>wellfunc(C7)</f>
        <v>0.013048381085607907</v>
      </c>
      <c r="E7" s="5">
        <f>1/D7</f>
        <v>76.63785978039675</v>
      </c>
      <c r="F7" s="5">
        <f>-0.5772156649015-LN(C7)</f>
        <v>-1.67582795356961</v>
      </c>
    </row>
    <row r="8" ht="12.75">
      <c r="D8" s="2"/>
    </row>
    <row r="9" spans="3:6" ht="12.75">
      <c r="C9" s="5">
        <v>1E-05</v>
      </c>
      <c r="D9" s="11">
        <f aca="true" t="shared" si="0" ref="D9:D37">wellfunc(C9)</f>
        <v>10.935719800043728</v>
      </c>
      <c r="E9" s="1">
        <f aca="true" t="shared" si="1" ref="E9:E37">1/C9</f>
        <v>99999.99999999999</v>
      </c>
      <c r="F9" s="12">
        <f aca="true" t="shared" si="2" ref="F9:F37">-0.5772156649015-LN(C9)</f>
        <v>10.935709800068729</v>
      </c>
    </row>
    <row r="10" spans="3:6" ht="12.75">
      <c r="C10" s="5">
        <v>5E-05</v>
      </c>
      <c r="D10" s="11">
        <f t="shared" si="0"/>
        <v>9.326321887009634</v>
      </c>
      <c r="E10" s="1">
        <f t="shared" si="1"/>
        <v>20000</v>
      </c>
      <c r="F10" s="12">
        <f t="shared" si="2"/>
        <v>9.326271887634627</v>
      </c>
    </row>
    <row r="11" spans="3:6" ht="12.75">
      <c r="C11" s="5">
        <v>0.0001</v>
      </c>
      <c r="D11" s="11">
        <f t="shared" si="0"/>
        <v>8.633224704574737</v>
      </c>
      <c r="E11" s="1">
        <f t="shared" si="1"/>
        <v>10000</v>
      </c>
      <c r="F11" s="12">
        <f t="shared" si="2"/>
        <v>8.633124707074682</v>
      </c>
    </row>
    <row r="12" spans="3:6" ht="12.75">
      <c r="C12" s="5">
        <v>0.0002</v>
      </c>
      <c r="D12" s="11">
        <f t="shared" si="0"/>
        <v>7.940177516515183</v>
      </c>
      <c r="E12" s="1">
        <f t="shared" si="1"/>
        <v>5000</v>
      </c>
      <c r="F12" s="12">
        <f t="shared" si="2"/>
        <v>7.939977526514738</v>
      </c>
    </row>
    <row r="13" spans="3:6" ht="12.75">
      <c r="C13" s="5">
        <v>0.0002</v>
      </c>
      <c r="D13" s="11">
        <f t="shared" si="0"/>
        <v>7.940177516515183</v>
      </c>
      <c r="E13" s="1">
        <f t="shared" si="1"/>
        <v>5000</v>
      </c>
      <c r="F13" s="12">
        <f t="shared" si="2"/>
        <v>7.939977526514738</v>
      </c>
    </row>
    <row r="14" spans="3:6" ht="12.75">
      <c r="C14" s="5">
        <v>0.0005</v>
      </c>
      <c r="D14" s="11">
        <f t="shared" si="0"/>
        <v>7.024186732147527</v>
      </c>
      <c r="E14" s="1">
        <f t="shared" si="1"/>
        <v>2000</v>
      </c>
      <c r="F14" s="12">
        <f t="shared" si="2"/>
        <v>7.023686794640582</v>
      </c>
    </row>
    <row r="15" spans="3:6" ht="12.75">
      <c r="C15" s="5">
        <v>0.001</v>
      </c>
      <c r="D15" s="11">
        <f t="shared" si="0"/>
        <v>6.331539364136193</v>
      </c>
      <c r="E15" s="1">
        <f t="shared" si="1"/>
        <v>1000</v>
      </c>
      <c r="F15" s="12">
        <f t="shared" si="2"/>
        <v>6.330539614080637</v>
      </c>
    </row>
    <row r="16" spans="3:6" ht="12.75">
      <c r="C16" s="5">
        <v>0.002</v>
      </c>
      <c r="D16" s="11">
        <f t="shared" si="0"/>
        <v>5.639391433964969</v>
      </c>
      <c r="E16" s="1">
        <f t="shared" si="1"/>
        <v>500</v>
      </c>
      <c r="F16" s="12">
        <f t="shared" si="2"/>
        <v>5.6373924335206915</v>
      </c>
    </row>
    <row r="17" spans="3:6" ht="12.75">
      <c r="C17" s="5">
        <v>0.004</v>
      </c>
      <c r="D17" s="11">
        <f t="shared" si="0"/>
        <v>4.9482412565136356</v>
      </c>
      <c r="E17" s="1">
        <f t="shared" si="1"/>
        <v>250</v>
      </c>
      <c r="F17" s="12">
        <f t="shared" si="2"/>
        <v>4.944245252960746</v>
      </c>
    </row>
    <row r="18" spans="3:6" ht="12.75">
      <c r="C18" s="5">
        <v>0.007</v>
      </c>
      <c r="D18" s="11">
        <f t="shared" si="0"/>
        <v>4.391617234055868</v>
      </c>
      <c r="E18" s="1">
        <f t="shared" si="1"/>
        <v>142.85714285714286</v>
      </c>
      <c r="F18" s="12">
        <f t="shared" si="2"/>
        <v>4.3846294650253235</v>
      </c>
    </row>
    <row r="19" spans="3:6" ht="12.75">
      <c r="C19" s="5">
        <v>0.01</v>
      </c>
      <c r="D19" s="11">
        <f t="shared" si="0"/>
        <v>4.037929576538147</v>
      </c>
      <c r="E19" s="1">
        <f t="shared" si="1"/>
        <v>100</v>
      </c>
      <c r="F19" s="12">
        <f t="shared" si="2"/>
        <v>4.027954521086591</v>
      </c>
    </row>
    <row r="20" spans="3:6" ht="12.75">
      <c r="C20" s="5">
        <v>0.015</v>
      </c>
      <c r="D20" s="11">
        <f t="shared" si="0"/>
        <v>3.637433349952349</v>
      </c>
      <c r="E20" s="1">
        <f t="shared" si="1"/>
        <v>66.66666666666667</v>
      </c>
      <c r="F20" s="12">
        <f t="shared" si="2"/>
        <v>3.6224894129784273</v>
      </c>
    </row>
    <row r="21" spans="3:6" ht="12.75">
      <c r="C21" s="5">
        <v>0.02</v>
      </c>
      <c r="D21" s="11">
        <f t="shared" si="0"/>
        <v>3.354707783309757</v>
      </c>
      <c r="E21" s="1">
        <f t="shared" si="1"/>
        <v>50</v>
      </c>
      <c r="F21" s="12">
        <f t="shared" si="2"/>
        <v>3.334807340526646</v>
      </c>
    </row>
    <row r="22" spans="3:6" ht="12.75">
      <c r="C22" s="5">
        <v>0.04</v>
      </c>
      <c r="D22" s="11">
        <f t="shared" si="0"/>
        <v>2.6812636890253083</v>
      </c>
      <c r="E22" s="1">
        <f t="shared" si="1"/>
        <v>25</v>
      </c>
      <c r="F22" s="12">
        <f t="shared" si="2"/>
        <v>2.6416601599667007</v>
      </c>
    </row>
    <row r="23" spans="3:6" ht="12.75">
      <c r="C23" s="5">
        <v>0.06</v>
      </c>
      <c r="D23" s="11">
        <f t="shared" si="0"/>
        <v>2.2953069181437367</v>
      </c>
      <c r="E23" s="1">
        <f t="shared" si="1"/>
        <v>16.666666666666668</v>
      </c>
      <c r="F23" s="12">
        <f t="shared" si="2"/>
        <v>2.2361950518585365</v>
      </c>
    </row>
    <row r="24" spans="3:6" ht="12.75">
      <c r="C24" s="5">
        <v>0.08</v>
      </c>
      <c r="D24" s="11">
        <f t="shared" si="0"/>
        <v>2.026941002585185</v>
      </c>
      <c r="E24" s="1">
        <f t="shared" si="1"/>
        <v>12.5</v>
      </c>
      <c r="F24" s="12">
        <f t="shared" si="2"/>
        <v>1.9485129794067557</v>
      </c>
    </row>
    <row r="25" spans="3:6" ht="12.75">
      <c r="C25" s="5">
        <v>0.1</v>
      </c>
      <c r="D25" s="11">
        <f t="shared" si="0"/>
        <v>1.822923958419454</v>
      </c>
      <c r="E25" s="1">
        <f t="shared" si="1"/>
        <v>10</v>
      </c>
      <c r="F25" s="12">
        <f t="shared" si="2"/>
        <v>1.7253694280925456</v>
      </c>
    </row>
    <row r="26" spans="3:6" ht="12.75">
      <c r="C26" s="5">
        <v>0.2</v>
      </c>
      <c r="D26" s="11">
        <f t="shared" si="0"/>
        <v>1.2226505441837716</v>
      </c>
      <c r="E26" s="1">
        <f t="shared" si="1"/>
        <v>5</v>
      </c>
      <c r="F26" s="12">
        <f t="shared" si="2"/>
        <v>1.0322222475326002</v>
      </c>
    </row>
    <row r="27" spans="3:6" ht="12.75">
      <c r="C27" s="5">
        <v>0.3</v>
      </c>
      <c r="D27" s="11">
        <f t="shared" si="0"/>
        <v>0.9056766516760383</v>
      </c>
      <c r="E27" s="1">
        <f t="shared" si="1"/>
        <v>3.3333333333333335</v>
      </c>
      <c r="F27" s="12">
        <f t="shared" si="2"/>
        <v>0.6267571394244361</v>
      </c>
    </row>
    <row r="28" spans="3:6" ht="12.75">
      <c r="C28" s="5">
        <v>0.4</v>
      </c>
      <c r="D28" s="11">
        <f t="shared" si="0"/>
        <v>0.7023801188684922</v>
      </c>
      <c r="E28" s="1">
        <f t="shared" si="1"/>
        <v>2.5</v>
      </c>
      <c r="F28" s="12">
        <f t="shared" si="2"/>
        <v>0.339075066972655</v>
      </c>
    </row>
    <row r="29" spans="3:6" ht="12.75">
      <c r="C29" s="5">
        <v>0.7</v>
      </c>
      <c r="D29" s="11">
        <f t="shared" si="0"/>
        <v>0.37376884323583576</v>
      </c>
      <c r="E29" s="1">
        <f t="shared" si="1"/>
        <v>1.4285714285714286</v>
      </c>
      <c r="F29" s="12">
        <f t="shared" si="2"/>
        <v>-0.22054072096276756</v>
      </c>
    </row>
    <row r="30" spans="3:6" ht="12.75">
      <c r="C30" s="5">
        <v>1</v>
      </c>
      <c r="D30" s="11">
        <f t="shared" si="0"/>
        <v>0.21938393439632434</v>
      </c>
      <c r="E30" s="1">
        <f t="shared" si="1"/>
        <v>1</v>
      </c>
      <c r="F30" s="12">
        <f t="shared" si="2"/>
        <v>-0.5772156649015</v>
      </c>
    </row>
    <row r="31" spans="3:6" ht="12.75">
      <c r="C31" s="5">
        <v>1.2</v>
      </c>
      <c r="D31" s="11">
        <f t="shared" si="0"/>
        <v>0.15840843685076172</v>
      </c>
      <c r="E31" s="1">
        <f t="shared" si="1"/>
        <v>0.8333333333333334</v>
      </c>
      <c r="F31" s="12">
        <f t="shared" si="2"/>
        <v>-0.7595372216954546</v>
      </c>
    </row>
    <row r="32" spans="3:6" ht="12.75">
      <c r="C32" s="5">
        <v>1.6</v>
      </c>
      <c r="D32" s="11">
        <f t="shared" si="0"/>
        <v>0.0863083337026328</v>
      </c>
      <c r="E32" s="1">
        <f t="shared" si="1"/>
        <v>0.625</v>
      </c>
      <c r="F32" s="12">
        <f t="shared" si="2"/>
        <v>-1.0472192941472356</v>
      </c>
    </row>
    <row r="33" spans="3:6" ht="12.75">
      <c r="C33" s="5">
        <v>2</v>
      </c>
      <c r="D33" s="11">
        <f t="shared" si="0"/>
        <v>0.048900510710161625</v>
      </c>
      <c r="E33" s="1">
        <f t="shared" si="1"/>
        <v>0.5</v>
      </c>
      <c r="F33" s="12">
        <f t="shared" si="2"/>
        <v>-1.2703628454614453</v>
      </c>
    </row>
    <row r="34" spans="3:6" ht="12.75">
      <c r="C34" s="5">
        <v>2.4</v>
      </c>
      <c r="D34" s="11">
        <f t="shared" si="0"/>
        <v>0.028440260929326392</v>
      </c>
      <c r="E34" s="1">
        <f t="shared" si="1"/>
        <v>0.4166666666666667</v>
      </c>
      <c r="F34" s="12">
        <f t="shared" si="2"/>
        <v>-1.4526844022553997</v>
      </c>
    </row>
    <row r="35" spans="3:6" ht="12.75">
      <c r="C35" s="5">
        <v>2.7</v>
      </c>
      <c r="D35" s="11">
        <f t="shared" si="0"/>
        <v>0.01918187183437668</v>
      </c>
      <c r="E35" s="1">
        <f t="shared" si="1"/>
        <v>0.37037037037037035</v>
      </c>
      <c r="F35" s="12">
        <f t="shared" si="2"/>
        <v>-1.5704674379117836</v>
      </c>
    </row>
    <row r="36" spans="3:6" ht="12.75">
      <c r="C36" s="5">
        <v>3</v>
      </c>
      <c r="D36" s="11">
        <f t="shared" si="0"/>
        <v>0.013048381085607907</v>
      </c>
      <c r="E36" s="1">
        <f t="shared" si="1"/>
        <v>0.3333333333333333</v>
      </c>
      <c r="F36" s="12">
        <f t="shared" si="2"/>
        <v>-1.67582795356961</v>
      </c>
    </row>
    <row r="37" spans="3:6" ht="12.75">
      <c r="C37" s="5">
        <v>3.2</v>
      </c>
      <c r="D37" s="11">
        <f t="shared" si="0"/>
        <v>0.010132992504012228</v>
      </c>
      <c r="E37" s="1">
        <f t="shared" si="1"/>
        <v>0.3125</v>
      </c>
      <c r="F37" s="12">
        <f t="shared" si="2"/>
        <v>-1.740366474707181</v>
      </c>
    </row>
    <row r="38" ht="12.75">
      <c r="E38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5:G60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3" max="3" width="12.421875" style="0" customWidth="1"/>
    <col min="5" max="5" width="10.00390625" style="0" customWidth="1"/>
    <col min="6" max="6" width="12.421875" style="0" bestFit="1" customWidth="1"/>
    <col min="7" max="7" width="10.00390625" style="0" customWidth="1"/>
    <col min="8" max="8" width="13.140625" style="0" bestFit="1" customWidth="1"/>
    <col min="9" max="9" width="12.57421875" style="0" customWidth="1"/>
    <col min="10" max="16" width="12.421875" style="0" bestFit="1" customWidth="1"/>
    <col min="19" max="19" width="12.421875" style="0" bestFit="1" customWidth="1"/>
  </cols>
  <sheetData>
    <row r="5" spans="1:5" ht="12.75">
      <c r="A5" t="s">
        <v>0</v>
      </c>
      <c r="B5" t="s">
        <v>1</v>
      </c>
      <c r="C5" t="s">
        <v>15</v>
      </c>
      <c r="D5" t="s">
        <v>48</v>
      </c>
      <c r="E5" t="s">
        <v>23</v>
      </c>
    </row>
    <row r="6" spans="1:5" ht="12.75">
      <c r="A6" s="1">
        <v>1E-05</v>
      </c>
      <c r="B6">
        <f aca="true" t="shared" si="0" ref="B6:B35">1/A6</f>
        <v>99999.99999999999</v>
      </c>
      <c r="C6" s="5">
        <f aca="true" t="shared" si="1" ref="C6:C35">wellfunc(A6)</f>
        <v>10.935719800043728</v>
      </c>
      <c r="D6" s="1">
        <f aca="true" t="shared" si="2" ref="D6:D35">-0.5772156649015-LN(A6)</f>
        <v>10.935709800068729</v>
      </c>
      <c r="E6" s="5">
        <f aca="true" t="shared" si="3" ref="E6:E35">100*(D6-C6)/D6</f>
        <v>-9.14433098719611E-05</v>
      </c>
    </row>
    <row r="7" spans="1:5" ht="12.75">
      <c r="A7" s="1">
        <v>2E-05</v>
      </c>
      <c r="B7">
        <f t="shared" si="0"/>
        <v>49999.99999999999</v>
      </c>
      <c r="C7" s="5">
        <f t="shared" si="1"/>
        <v>10.242582619408783</v>
      </c>
      <c r="D7" s="5">
        <f t="shared" si="2"/>
        <v>10.242562619508783</v>
      </c>
      <c r="E7" s="5">
        <f t="shared" si="3"/>
        <v>-0.00019526265781515657</v>
      </c>
    </row>
    <row r="8" spans="1:5" ht="12.75">
      <c r="A8" s="1">
        <v>5E-05</v>
      </c>
      <c r="B8">
        <f t="shared" si="0"/>
        <v>20000</v>
      </c>
      <c r="C8" s="5">
        <f t="shared" si="1"/>
        <v>9.326321887009634</v>
      </c>
      <c r="D8" s="5">
        <f t="shared" si="2"/>
        <v>9.326271887634627</v>
      </c>
      <c r="E8" s="5">
        <f t="shared" si="3"/>
        <v>-0.0005361132037420601</v>
      </c>
    </row>
    <row r="9" spans="1:5" ht="12.75">
      <c r="A9" s="1">
        <v>7E-05</v>
      </c>
      <c r="B9">
        <f t="shared" si="0"/>
        <v>14285.714285714286</v>
      </c>
      <c r="C9" s="5">
        <f t="shared" si="1"/>
        <v>8.989869649788433</v>
      </c>
      <c r="D9" s="5">
        <f t="shared" si="2"/>
        <v>8.989799651013415</v>
      </c>
      <c r="E9" s="5">
        <f t="shared" si="3"/>
        <v>-0.0007786466632794188</v>
      </c>
    </row>
    <row r="10" spans="1:5" ht="12.75">
      <c r="A10" s="1">
        <v>0.0001</v>
      </c>
      <c r="B10">
        <f t="shared" si="0"/>
        <v>10000</v>
      </c>
      <c r="C10" s="5">
        <f t="shared" si="1"/>
        <v>8.633224704574737</v>
      </c>
      <c r="D10" s="5">
        <f t="shared" si="2"/>
        <v>8.633124707074682</v>
      </c>
      <c r="E10" s="5">
        <f t="shared" si="3"/>
        <v>-0.001158300191965038</v>
      </c>
    </row>
    <row r="11" spans="1:5" ht="12.75">
      <c r="A11" s="1">
        <v>0.0002</v>
      </c>
      <c r="B11">
        <f t="shared" si="0"/>
        <v>5000</v>
      </c>
      <c r="C11" s="5">
        <f t="shared" si="1"/>
        <v>7.940177516515183</v>
      </c>
      <c r="D11" s="5">
        <f t="shared" si="2"/>
        <v>7.939977526514738</v>
      </c>
      <c r="E11" s="5">
        <f t="shared" si="3"/>
        <v>-0.002518772877841606</v>
      </c>
    </row>
    <row r="12" spans="1:5" ht="12.75">
      <c r="A12" s="1">
        <v>0.0005</v>
      </c>
      <c r="B12">
        <f t="shared" si="0"/>
        <v>2000</v>
      </c>
      <c r="C12" s="5">
        <f t="shared" si="1"/>
        <v>7.024186732147527</v>
      </c>
      <c r="D12" s="5">
        <f t="shared" si="2"/>
        <v>7.023686794640582</v>
      </c>
      <c r="E12" s="5">
        <f t="shared" si="3"/>
        <v>-0.007117878709028207</v>
      </c>
    </row>
    <row r="13" spans="1:5" ht="12.75">
      <c r="A13" s="1">
        <v>0.001</v>
      </c>
      <c r="B13">
        <f t="shared" si="0"/>
        <v>1000</v>
      </c>
      <c r="C13" s="5">
        <f t="shared" si="1"/>
        <v>6.331539364136193</v>
      </c>
      <c r="D13" s="5">
        <f t="shared" si="2"/>
        <v>6.330539614080637</v>
      </c>
      <c r="E13" s="5">
        <f t="shared" si="3"/>
        <v>-0.015792493476100417</v>
      </c>
    </row>
    <row r="14" spans="1:5" ht="12.75">
      <c r="A14" s="1">
        <v>0.002</v>
      </c>
      <c r="B14">
        <f t="shared" si="0"/>
        <v>500</v>
      </c>
      <c r="C14" s="5">
        <f t="shared" si="1"/>
        <v>5.639391433964969</v>
      </c>
      <c r="D14" s="5">
        <f t="shared" si="2"/>
        <v>5.6373924335206915</v>
      </c>
      <c r="E14" s="5">
        <f t="shared" si="3"/>
        <v>-0.035459664514232124</v>
      </c>
    </row>
    <row r="15" spans="1:5" ht="12.75">
      <c r="A15" s="1">
        <v>0.004</v>
      </c>
      <c r="B15">
        <f t="shared" si="0"/>
        <v>250</v>
      </c>
      <c r="C15" s="5">
        <f t="shared" si="1"/>
        <v>4.9482412565136356</v>
      </c>
      <c r="D15" s="5">
        <f t="shared" si="2"/>
        <v>4.944245252960746</v>
      </c>
      <c r="E15" s="5">
        <f t="shared" si="3"/>
        <v>-0.08082130534476446</v>
      </c>
    </row>
    <row r="16" spans="1:5" ht="12.75">
      <c r="A16" s="1">
        <v>0.007</v>
      </c>
      <c r="B16">
        <f t="shared" si="0"/>
        <v>142.85714285714286</v>
      </c>
      <c r="C16" s="5">
        <f t="shared" si="1"/>
        <v>4.391617234055868</v>
      </c>
      <c r="D16" s="5">
        <f t="shared" si="2"/>
        <v>4.3846294650253235</v>
      </c>
      <c r="E16" s="5">
        <f t="shared" si="3"/>
        <v>-0.15936965908484804</v>
      </c>
    </row>
    <row r="17" spans="1:5" ht="12.75">
      <c r="A17" s="1">
        <v>0.015</v>
      </c>
      <c r="B17">
        <f t="shared" si="0"/>
        <v>66.66666666666667</v>
      </c>
      <c r="C17" s="5">
        <f t="shared" si="1"/>
        <v>3.637433349952349</v>
      </c>
      <c r="D17" s="5">
        <f t="shared" si="2"/>
        <v>3.6224894129784273</v>
      </c>
      <c r="E17" s="5">
        <f t="shared" si="3"/>
        <v>-0.41253224703380814</v>
      </c>
    </row>
    <row r="18" spans="1:5" ht="12.75">
      <c r="A18" s="1">
        <v>0.03</v>
      </c>
      <c r="B18">
        <f t="shared" si="0"/>
        <v>33.333333333333336</v>
      </c>
      <c r="C18" s="5">
        <f t="shared" si="1"/>
        <v>2.959118724021482</v>
      </c>
      <c r="D18" s="5">
        <f t="shared" si="2"/>
        <v>2.929342232418482</v>
      </c>
      <c r="E18" s="5">
        <f t="shared" si="3"/>
        <v>-1.0164907081688597</v>
      </c>
    </row>
    <row r="19" spans="1:5" ht="12.75">
      <c r="A19" s="1">
        <v>0.05</v>
      </c>
      <c r="B19">
        <f t="shared" si="0"/>
        <v>20</v>
      </c>
      <c r="C19" s="5">
        <f t="shared" si="1"/>
        <v>2.467898488509985</v>
      </c>
      <c r="D19" s="5">
        <f t="shared" si="2"/>
        <v>2.418516608652491</v>
      </c>
      <c r="E19" s="5">
        <f t="shared" si="3"/>
        <v>-2.0418251287101</v>
      </c>
    </row>
    <row r="20" spans="1:5" ht="12.75">
      <c r="A20" s="1">
        <v>0.08</v>
      </c>
      <c r="B20">
        <f t="shared" si="0"/>
        <v>12.5</v>
      </c>
      <c r="C20" s="5">
        <f t="shared" si="1"/>
        <v>2.026941002585185</v>
      </c>
      <c r="D20" s="5">
        <f t="shared" si="2"/>
        <v>1.9485129794067557</v>
      </c>
      <c r="E20" s="5">
        <f t="shared" si="3"/>
        <v>-4.025019284311225</v>
      </c>
    </row>
    <row r="21" spans="1:5" ht="12.75">
      <c r="A21" s="1">
        <v>0.12</v>
      </c>
      <c r="B21">
        <f t="shared" si="0"/>
        <v>8.333333333333334</v>
      </c>
      <c r="C21" s="5">
        <f t="shared" si="1"/>
        <v>1.6595417520895477</v>
      </c>
      <c r="D21" s="5">
        <f t="shared" si="2"/>
        <v>1.5430478712985911</v>
      </c>
      <c r="E21" s="5">
        <f t="shared" si="3"/>
        <v>-7.549596027303949</v>
      </c>
    </row>
    <row r="22" spans="1:5" ht="12.75">
      <c r="A22" s="1">
        <v>0.18</v>
      </c>
      <c r="B22">
        <f t="shared" si="0"/>
        <v>5.555555555555555</v>
      </c>
      <c r="C22" s="5">
        <f t="shared" si="1"/>
        <v>1.3097961354153418</v>
      </c>
      <c r="D22" s="5">
        <f t="shared" si="2"/>
        <v>1.1375827631904265</v>
      </c>
      <c r="E22" s="5">
        <f t="shared" si="3"/>
        <v>-15.138535656248115</v>
      </c>
    </row>
    <row r="23" spans="1:5" ht="12.75">
      <c r="A23" s="1">
        <v>0.25</v>
      </c>
      <c r="B23">
        <f t="shared" si="0"/>
        <v>4</v>
      </c>
      <c r="C23" s="5">
        <f t="shared" si="1"/>
        <v>1.0442826344426286</v>
      </c>
      <c r="D23" s="5">
        <f t="shared" si="2"/>
        <v>0.8090786962183906</v>
      </c>
      <c r="E23" s="5">
        <f t="shared" si="3"/>
        <v>-29.070588475951</v>
      </c>
    </row>
    <row r="24" spans="1:5" ht="12.75">
      <c r="A24" s="1">
        <v>0.35</v>
      </c>
      <c r="B24">
        <f t="shared" si="0"/>
        <v>2.857142857142857</v>
      </c>
      <c r="C24" s="5">
        <f t="shared" si="1"/>
        <v>0.7942154346216075</v>
      </c>
      <c r="D24" s="5">
        <f t="shared" si="2"/>
        <v>0.47260645959717784</v>
      </c>
      <c r="E24" s="5">
        <f t="shared" si="3"/>
        <v>-68.05005909114115</v>
      </c>
    </row>
    <row r="25" spans="1:5" ht="12.75">
      <c r="A25" s="1">
        <v>0.5</v>
      </c>
      <c r="B25">
        <f t="shared" si="0"/>
        <v>2</v>
      </c>
      <c r="C25" s="5">
        <f t="shared" si="1"/>
        <v>0.5597735947751226</v>
      </c>
      <c r="D25" s="5">
        <f t="shared" si="2"/>
        <v>0.11593151565844528</v>
      </c>
      <c r="E25" s="5">
        <f t="shared" si="3"/>
        <v>-382.8485089630972</v>
      </c>
    </row>
    <row r="26" spans="1:5" ht="12.75">
      <c r="A26" s="1">
        <v>0.5608</v>
      </c>
      <c r="B26">
        <f t="shared" si="0"/>
        <v>1.783166904422254</v>
      </c>
      <c r="C26" s="5">
        <f t="shared" si="1"/>
        <v>0.4922048541439967</v>
      </c>
      <c r="D26" s="5">
        <f t="shared" si="2"/>
        <v>0.0011752783602567707</v>
      </c>
      <c r="E26" s="5">
        <f t="shared" si="3"/>
        <v>-41779.853385240705</v>
      </c>
    </row>
    <row r="27" spans="1:5" ht="12.75">
      <c r="A27" s="1">
        <v>1</v>
      </c>
      <c r="B27">
        <f t="shared" si="0"/>
        <v>1</v>
      </c>
      <c r="C27" s="5">
        <f t="shared" si="1"/>
        <v>0.21938393439632434</v>
      </c>
      <c r="D27" s="5">
        <f t="shared" si="2"/>
        <v>-0.5772156649015</v>
      </c>
      <c r="E27" s="5">
        <f t="shared" si="3"/>
        <v>138.007273145257</v>
      </c>
    </row>
    <row r="28" spans="1:5" ht="12.75">
      <c r="A28" s="1">
        <v>1.4</v>
      </c>
      <c r="B28">
        <f t="shared" si="0"/>
        <v>0.7142857142857143</v>
      </c>
      <c r="C28" s="5">
        <f t="shared" si="1"/>
        <v>0.11621931256406341</v>
      </c>
      <c r="D28" s="5">
        <f t="shared" si="2"/>
        <v>-0.9136879015227128</v>
      </c>
      <c r="E28" s="5">
        <f t="shared" si="3"/>
        <v>112.7198042537695</v>
      </c>
    </row>
    <row r="29" spans="1:5" ht="12.75">
      <c r="A29" s="1">
        <v>2</v>
      </c>
      <c r="B29">
        <f t="shared" si="0"/>
        <v>0.5</v>
      </c>
      <c r="C29" s="5">
        <f t="shared" si="1"/>
        <v>0.048900510710161625</v>
      </c>
      <c r="D29" s="5">
        <f t="shared" si="2"/>
        <v>-1.2703628454614453</v>
      </c>
      <c r="E29" s="5">
        <f t="shared" si="3"/>
        <v>103.84933413983775</v>
      </c>
    </row>
    <row r="30" spans="1:5" ht="12.75">
      <c r="A30" s="1">
        <v>2.5</v>
      </c>
      <c r="B30">
        <f t="shared" si="0"/>
        <v>0.4</v>
      </c>
      <c r="C30" s="5">
        <f t="shared" si="1"/>
        <v>0.024914917871980708</v>
      </c>
      <c r="D30" s="5">
        <f t="shared" si="2"/>
        <v>-1.493506396775655</v>
      </c>
      <c r="E30" s="5">
        <f t="shared" si="3"/>
        <v>101.6682163481703</v>
      </c>
    </row>
    <row r="31" spans="1:5" ht="12.75">
      <c r="A31" s="1">
        <v>3</v>
      </c>
      <c r="B31">
        <f t="shared" si="0"/>
        <v>0.3333333333333333</v>
      </c>
      <c r="C31" s="5">
        <f t="shared" si="1"/>
        <v>0.013048381085607907</v>
      </c>
      <c r="D31" s="5">
        <f t="shared" si="2"/>
        <v>-1.67582795356961</v>
      </c>
      <c r="E31" s="5">
        <f t="shared" si="3"/>
        <v>100.77862295218398</v>
      </c>
    </row>
    <row r="32" spans="1:5" ht="12.75">
      <c r="A32" s="1">
        <v>3.5</v>
      </c>
      <c r="B32">
        <f t="shared" si="0"/>
        <v>0.2857142857142857</v>
      </c>
      <c r="C32" s="5">
        <f t="shared" si="1"/>
        <v>0.006970139852769953</v>
      </c>
      <c r="D32" s="5">
        <f t="shared" si="2"/>
        <v>-1.829978633396868</v>
      </c>
      <c r="E32" s="5">
        <f t="shared" si="3"/>
        <v>100.38088640629817</v>
      </c>
    </row>
    <row r="33" spans="1:5" ht="12.75">
      <c r="A33" s="1">
        <v>4</v>
      </c>
      <c r="B33">
        <f t="shared" si="0"/>
        <v>0.25</v>
      </c>
      <c r="C33" s="5">
        <f t="shared" si="1"/>
        <v>0.0037793524073539723</v>
      </c>
      <c r="D33" s="5">
        <f t="shared" si="2"/>
        <v>-1.9635100260213907</v>
      </c>
      <c r="E33" s="5">
        <f t="shared" si="3"/>
        <v>100.19247940460035</v>
      </c>
    </row>
    <row r="34" spans="1:5" ht="12.75">
      <c r="A34" s="1">
        <v>4.5</v>
      </c>
      <c r="B34">
        <f t="shared" si="0"/>
        <v>0.2222222222222222</v>
      </c>
      <c r="C34" s="5">
        <f t="shared" si="1"/>
        <v>0.0020734007626543945</v>
      </c>
      <c r="D34" s="5">
        <f t="shared" si="2"/>
        <v>-2.081293061677774</v>
      </c>
      <c r="E34" s="5">
        <f t="shared" si="3"/>
        <v>100.09962079828311</v>
      </c>
    </row>
    <row r="35" spans="1:5" ht="12.75">
      <c r="A35" s="1">
        <v>5</v>
      </c>
      <c r="B35">
        <f t="shared" si="0"/>
        <v>0.2</v>
      </c>
      <c r="C35" s="5">
        <f t="shared" si="1"/>
        <v>0.0011482955950462548</v>
      </c>
      <c r="D35" s="5">
        <f t="shared" si="2"/>
        <v>-2.1866535773356004</v>
      </c>
      <c r="E35" s="5">
        <f t="shared" si="3"/>
        <v>100.05251383241261</v>
      </c>
    </row>
    <row r="36" spans="2:3" ht="12.75">
      <c r="B36" s="5"/>
      <c r="C36" s="5"/>
    </row>
    <row r="37" spans="6:7" ht="12.75">
      <c r="F37" s="1"/>
      <c r="G37" s="1"/>
    </row>
    <row r="38" spans="6:7" ht="12.75">
      <c r="F38" s="1"/>
      <c r="G38" s="1"/>
    </row>
    <row r="39" spans="1:7" ht="12.75">
      <c r="A39" t="s">
        <v>32</v>
      </c>
      <c r="B39" t="s">
        <v>2</v>
      </c>
      <c r="F39" s="1" t="s">
        <v>19</v>
      </c>
      <c r="G39" s="1">
        <v>1000</v>
      </c>
    </row>
    <row r="40" spans="6:7" ht="12.75">
      <c r="F40" s="1" t="s">
        <v>20</v>
      </c>
      <c r="G40" s="1">
        <v>0.0001</v>
      </c>
    </row>
    <row r="41" spans="2:7" ht="12.75">
      <c r="B41" t="s">
        <v>14</v>
      </c>
      <c r="F41" s="1" t="s">
        <v>21</v>
      </c>
      <c r="G41" s="1">
        <v>0.1</v>
      </c>
    </row>
    <row r="42" spans="2:7" ht="12.75">
      <c r="B42" t="s">
        <v>24</v>
      </c>
      <c r="F42" s="1" t="s">
        <v>22</v>
      </c>
      <c r="G42" s="1">
        <v>1000</v>
      </c>
    </row>
    <row r="43" spans="2:7" ht="12.75">
      <c r="B43" t="s">
        <v>25</v>
      </c>
      <c r="F43" s="1" t="s">
        <v>0</v>
      </c>
      <c r="G43" s="1">
        <f>G39^2*G40/(4*G41*G42)</f>
        <v>0.25</v>
      </c>
    </row>
    <row r="44" spans="2:7" ht="12.75">
      <c r="B44" t="s">
        <v>3</v>
      </c>
      <c r="F44" s="1" t="s">
        <v>1</v>
      </c>
      <c r="G44" s="1">
        <f>1/G43</f>
        <v>4</v>
      </c>
    </row>
    <row r="45" ht="12.75">
      <c r="B45" t="s">
        <v>4</v>
      </c>
    </row>
    <row r="46" ht="12.75">
      <c r="B46" t="s">
        <v>5</v>
      </c>
    </row>
    <row r="47" ht="12.75">
      <c r="B47" t="s">
        <v>6</v>
      </c>
    </row>
    <row r="48" ht="12.75">
      <c r="B48" t="s">
        <v>26</v>
      </c>
    </row>
    <row r="49" ht="12.75">
      <c r="B49" t="s">
        <v>7</v>
      </c>
    </row>
    <row r="50" ht="12.75">
      <c r="B50" t="s">
        <v>27</v>
      </c>
    </row>
    <row r="51" ht="12.75">
      <c r="B51" t="s">
        <v>28</v>
      </c>
    </row>
    <row r="52" ht="12.75">
      <c r="B52" t="s">
        <v>8</v>
      </c>
    </row>
    <row r="53" ht="12.75">
      <c r="B53" t="s">
        <v>9</v>
      </c>
    </row>
    <row r="54" ht="12.75">
      <c r="B54" t="s">
        <v>10</v>
      </c>
    </row>
    <row r="55" ht="12.75">
      <c r="B55" t="s">
        <v>29</v>
      </c>
    </row>
    <row r="56" ht="12.75">
      <c r="B56" t="s">
        <v>11</v>
      </c>
    </row>
    <row r="57" ht="12.75">
      <c r="B57" t="s">
        <v>12</v>
      </c>
    </row>
    <row r="58" ht="12.75">
      <c r="B58" t="s">
        <v>30</v>
      </c>
    </row>
    <row r="59" ht="12.75">
      <c r="B59" t="s">
        <v>31</v>
      </c>
    </row>
    <row r="60" ht="12.75">
      <c r="B60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80"/>
  <sheetViews>
    <sheetView workbookViewId="0" topLeftCell="A1">
      <selection activeCell="G20" sqref="G20"/>
    </sheetView>
  </sheetViews>
  <sheetFormatPr defaultColWidth="9.140625" defaultRowHeight="12.75"/>
  <cols>
    <col min="9" max="9" width="10.421875" style="0" bestFit="1" customWidth="1"/>
  </cols>
  <sheetData>
    <row r="1" spans="10:11" ht="12.75">
      <c r="J1" t="s">
        <v>56</v>
      </c>
      <c r="K1" s="1">
        <v>1E-06</v>
      </c>
    </row>
    <row r="2" spans="6:11" ht="12.75" customHeight="1">
      <c r="F2" t="s">
        <v>45</v>
      </c>
      <c r="H2" s="6" t="s">
        <v>35</v>
      </c>
      <c r="I2" s="1">
        <f>K2*K1</f>
        <v>9.999999999999999E-06</v>
      </c>
      <c r="J2" s="7" t="s">
        <v>49</v>
      </c>
      <c r="K2" s="13">
        <v>10</v>
      </c>
    </row>
    <row r="3" spans="2:11" ht="12.75" customHeight="1">
      <c r="B3" s="6" t="s">
        <v>34</v>
      </c>
      <c r="C3" s="8">
        <v>824</v>
      </c>
      <c r="D3" t="s">
        <v>51</v>
      </c>
      <c r="F3" t="s">
        <v>44</v>
      </c>
      <c r="K3" t="s">
        <v>50</v>
      </c>
    </row>
    <row r="4" spans="2:11" ht="14.25">
      <c r="B4" s="6" t="s">
        <v>38</v>
      </c>
      <c r="C4" s="8">
        <f>42400/24</f>
        <v>1766.6666666666667</v>
      </c>
      <c r="D4" t="s">
        <v>52</v>
      </c>
      <c r="F4">
        <f>AVERAGE(F9:F49)</f>
        <v>215.5771810560227</v>
      </c>
      <c r="H4" s="6" t="s">
        <v>36</v>
      </c>
      <c r="I4" s="13">
        <v>10</v>
      </c>
      <c r="J4" t="s">
        <v>54</v>
      </c>
      <c r="K4">
        <f>I4*24</f>
        <v>240</v>
      </c>
    </row>
    <row r="6" spans="2:9" ht="12.75">
      <c r="B6" t="s">
        <v>42</v>
      </c>
      <c r="E6" t="s">
        <v>43</v>
      </c>
      <c r="H6" t="s">
        <v>47</v>
      </c>
      <c r="I6" t="s">
        <v>46</v>
      </c>
    </row>
    <row r="7" spans="1:9" ht="12.75">
      <c r="A7" t="s">
        <v>55</v>
      </c>
      <c r="B7" t="s">
        <v>37</v>
      </c>
      <c r="C7" t="s">
        <v>53</v>
      </c>
      <c r="E7" t="s">
        <v>40</v>
      </c>
      <c r="F7" t="s">
        <v>41</v>
      </c>
      <c r="H7" t="s">
        <v>37</v>
      </c>
      <c r="I7" t="s">
        <v>39</v>
      </c>
    </row>
    <row r="9" spans="1:9" ht="12.75">
      <c r="A9">
        <v>3</v>
      </c>
      <c r="B9" s="8">
        <f>A9/60</f>
        <v>0.05</v>
      </c>
      <c r="C9" s="9">
        <v>0.3</v>
      </c>
      <c r="E9">
        <f>($C$4/(4*PI()*$I$4))*wellfunc($C$3^2*$I$2/(4*$I$4*B9))</f>
        <v>0.11164560634958573</v>
      </c>
      <c r="F9">
        <f>ABS(100*(E9-C9)/C9)</f>
        <v>62.78479788347143</v>
      </c>
      <c r="H9">
        <v>0.01</v>
      </c>
      <c r="I9" s="1">
        <f>($C$4/(4*PI()*$I$4))*wellfunc($C$3^2*$I$2/(4*$I$4*H9))</f>
        <v>3.3907546234074646E-08</v>
      </c>
    </row>
    <row r="10" spans="1:13" ht="12.75">
      <c r="A10">
        <v>5</v>
      </c>
      <c r="B10" s="8">
        <f aca="true" t="shared" si="0" ref="B10:B30">A10/60</f>
        <v>0.08333333333333333</v>
      </c>
      <c r="C10" s="9">
        <v>0.7</v>
      </c>
      <c r="E10">
        <f>($C$4/(4*PI()*$I$4))*wellfunc($C$3^2*$I$2/(4*$I$4*B10))</f>
        <v>0.6533000309442465</v>
      </c>
      <c r="F10">
        <f>ABS(100*(E10-C10)/C10)</f>
        <v>6.671424150821924</v>
      </c>
      <c r="H10">
        <v>0.015</v>
      </c>
      <c r="I10">
        <f aca="true" t="shared" si="1" ref="I9:I39">($C$4/(4*PI()*$I$4))*wellfunc($C$3^2*$I$2/(4*$I$4*H10))</f>
        <v>1.3976301552609268E-05</v>
      </c>
      <c r="L10">
        <v>0.001</v>
      </c>
      <c r="M10">
        <v>0.001</v>
      </c>
    </row>
    <row r="11" spans="1:13" ht="12.75">
      <c r="A11">
        <v>8</v>
      </c>
      <c r="B11" s="8">
        <f t="shared" si="0"/>
        <v>0.13333333333333333</v>
      </c>
      <c r="C11" s="9">
        <v>1.3</v>
      </c>
      <c r="E11">
        <f>($C$4/(4*PI()*$I$4))*wellfunc($C$3^2*$I$2/(4*$I$4*B11))</f>
        <v>1.9855285250932144</v>
      </c>
      <c r="F11">
        <f>ABS(100*(E11-C11)/C11)</f>
        <v>52.732963468708796</v>
      </c>
      <c r="H11">
        <v>0.02</v>
      </c>
      <c r="I11">
        <f t="shared" si="1"/>
        <v>0.0003083032150916181</v>
      </c>
      <c r="L11">
        <v>0.002</v>
      </c>
      <c r="M11">
        <v>0.002</v>
      </c>
    </row>
    <row r="12" spans="1:9" ht="12.75">
      <c r="A12">
        <v>12</v>
      </c>
      <c r="B12" s="8">
        <f t="shared" si="0"/>
        <v>0.2</v>
      </c>
      <c r="C12" s="9">
        <v>2.1</v>
      </c>
      <c r="E12">
        <f>($C$4/(4*PI()*$I$4))*wellfunc($C$3^2*$I$2/(4*$I$4*B12))</f>
        <v>4.00199920026382</v>
      </c>
      <c r="F12">
        <f>ABS(100*(E12-C12)/C12)</f>
        <v>90.57139048875334</v>
      </c>
      <c r="H12">
        <v>0.03</v>
      </c>
      <c r="I12">
        <f t="shared" si="1"/>
        <v>0.007503650934598212</v>
      </c>
    </row>
    <row r="13" spans="1:9" ht="12.75">
      <c r="A13">
        <v>20</v>
      </c>
      <c r="B13" s="8">
        <f t="shared" si="0"/>
        <v>0.3333333333333333</v>
      </c>
      <c r="C13" s="9">
        <v>3.2</v>
      </c>
      <c r="E13">
        <f>($C$4/(4*PI()*$I$4))*wellfunc($C$3^2*$I$2/(4*$I$4*B13))</f>
        <v>7.714390176202783</v>
      </c>
      <c r="F13">
        <f>ABS(100*(E13-C13)/C13)</f>
        <v>141.07469300633696</v>
      </c>
      <c r="H13">
        <v>0.05</v>
      </c>
      <c r="I13">
        <f t="shared" si="1"/>
        <v>0.11164560634958573</v>
      </c>
    </row>
    <row r="14" spans="1:9" ht="12.75">
      <c r="A14">
        <v>24</v>
      </c>
      <c r="B14" s="8">
        <f t="shared" si="0"/>
        <v>0.4</v>
      </c>
      <c r="C14" s="9">
        <v>3.6</v>
      </c>
      <c r="E14">
        <f aca="true" t="shared" si="2" ref="E14:E23">($C$4/(4*PI()*$I$4))*wellfunc($C$3^2*$I$2/(4*$I$4*B14))</f>
        <v>9.324093189799141</v>
      </c>
      <c r="F14">
        <f aca="true" t="shared" si="3" ref="F14:F23">ABS(100*(E14-C14)/C14)</f>
        <v>159.0025886055317</v>
      </c>
      <c r="H14">
        <v>0.07</v>
      </c>
      <c r="I14">
        <f t="shared" si="1"/>
        <v>0.38682379871161277</v>
      </c>
    </row>
    <row r="15" spans="1:9" ht="12.75">
      <c r="A15">
        <v>30</v>
      </c>
      <c r="B15" s="8">
        <f t="shared" si="0"/>
        <v>0.5</v>
      </c>
      <c r="C15" s="9">
        <v>4.1</v>
      </c>
      <c r="E15">
        <f t="shared" si="2"/>
        <v>11.46933671134725</v>
      </c>
      <c r="F15">
        <f t="shared" si="3"/>
        <v>179.73991978895734</v>
      </c>
      <c r="H15">
        <f>10*H9</f>
        <v>0.1</v>
      </c>
      <c r="I15">
        <f t="shared" si="1"/>
        <v>1.053421669666029</v>
      </c>
    </row>
    <row r="16" spans="1:9" ht="12.75">
      <c r="A16">
        <v>38</v>
      </c>
      <c r="B16" s="8">
        <f t="shared" si="0"/>
        <v>0.6333333333333333</v>
      </c>
      <c r="C16" s="9">
        <v>4.7</v>
      </c>
      <c r="E16">
        <f t="shared" si="2"/>
        <v>13.926063039174062</v>
      </c>
      <c r="F16">
        <f t="shared" si="3"/>
        <v>196.2992135994481</v>
      </c>
      <c r="H16">
        <f aca="true" t="shared" si="4" ref="H16:H36">10*H10</f>
        <v>0.15</v>
      </c>
      <c r="I16">
        <f t="shared" si="1"/>
        <v>2.4842024297624548</v>
      </c>
    </row>
    <row r="17" spans="1:9" ht="12.75">
      <c r="A17">
        <v>47</v>
      </c>
      <c r="B17" s="8">
        <f t="shared" si="0"/>
        <v>0.7833333333333333</v>
      </c>
      <c r="C17" s="9">
        <v>5.1</v>
      </c>
      <c r="E17">
        <f t="shared" si="2"/>
        <v>16.273628129952044</v>
      </c>
      <c r="F17">
        <f t="shared" si="3"/>
        <v>219.09074764611853</v>
      </c>
      <c r="H17">
        <f t="shared" si="4"/>
        <v>0.2</v>
      </c>
      <c r="I17">
        <f t="shared" si="1"/>
        <v>4.00199920026382</v>
      </c>
    </row>
    <row r="18" spans="1:9" ht="12.75">
      <c r="A18">
        <v>50</v>
      </c>
      <c r="B18" s="8">
        <f t="shared" si="0"/>
        <v>0.8333333333333334</v>
      </c>
      <c r="C18" s="9">
        <v>5.3</v>
      </c>
      <c r="E18">
        <f t="shared" si="2"/>
        <v>16.978660460934275</v>
      </c>
      <c r="F18">
        <f t="shared" si="3"/>
        <v>220.35208416857122</v>
      </c>
      <c r="H18">
        <f t="shared" si="4"/>
        <v>0.3</v>
      </c>
      <c r="I18">
        <f t="shared" si="1"/>
        <v>6.848519303663374</v>
      </c>
    </row>
    <row r="19" spans="1:9" ht="12.75">
      <c r="A19">
        <v>60</v>
      </c>
      <c r="B19" s="8">
        <f t="shared" si="0"/>
        <v>1</v>
      </c>
      <c r="C19" s="9">
        <v>5.7</v>
      </c>
      <c r="E19">
        <f t="shared" si="2"/>
        <v>19.106489468576584</v>
      </c>
      <c r="F19">
        <f t="shared" si="3"/>
        <v>235.2015696241506</v>
      </c>
      <c r="H19">
        <f t="shared" si="4"/>
        <v>0.5</v>
      </c>
      <c r="I19">
        <f t="shared" si="1"/>
        <v>11.46933671134725</v>
      </c>
    </row>
    <row r="20" spans="1:9" ht="12.75">
      <c r="A20">
        <v>70</v>
      </c>
      <c r="B20" s="8">
        <f t="shared" si="0"/>
        <v>1.1666666666666667</v>
      </c>
      <c r="C20" s="9">
        <v>6.1</v>
      </c>
      <c r="E20">
        <f t="shared" si="2"/>
        <v>20.958241424889035</v>
      </c>
      <c r="F20">
        <f t="shared" si="3"/>
        <v>243.57772827686946</v>
      </c>
      <c r="H20">
        <f t="shared" si="4"/>
        <v>0.7000000000000001</v>
      </c>
      <c r="I20">
        <f t="shared" si="1"/>
        <v>15.016387665975513</v>
      </c>
    </row>
    <row r="21" spans="1:9" ht="12.75">
      <c r="A21">
        <v>80</v>
      </c>
      <c r="B21" s="8">
        <f t="shared" si="0"/>
        <v>1.3333333333333333</v>
      </c>
      <c r="C21" s="9">
        <v>6.3</v>
      </c>
      <c r="E21">
        <f t="shared" si="2"/>
        <v>22.596504298467966</v>
      </c>
      <c r="F21">
        <f t="shared" si="3"/>
        <v>258.67467140425344</v>
      </c>
      <c r="H21">
        <f t="shared" si="4"/>
        <v>1</v>
      </c>
      <c r="I21">
        <f t="shared" si="1"/>
        <v>19.106489468576584</v>
      </c>
    </row>
    <row r="22" spans="1:9" ht="12.75">
      <c r="A22">
        <v>90</v>
      </c>
      <c r="B22" s="8">
        <f t="shared" si="0"/>
        <v>1.5</v>
      </c>
      <c r="C22" s="9">
        <v>6.7</v>
      </c>
      <c r="E22">
        <f t="shared" si="2"/>
        <v>24.065003976436188</v>
      </c>
      <c r="F22">
        <f t="shared" si="3"/>
        <v>259.17916382740583</v>
      </c>
      <c r="H22">
        <f t="shared" si="4"/>
        <v>1.5</v>
      </c>
      <c r="I22">
        <f t="shared" si="1"/>
        <v>24.065003976436188</v>
      </c>
    </row>
    <row r="23" spans="1:9" ht="12.75">
      <c r="A23">
        <v>100</v>
      </c>
      <c r="B23" s="8">
        <f t="shared" si="0"/>
        <v>1.6666666666666667</v>
      </c>
      <c r="C23" s="9">
        <v>7</v>
      </c>
      <c r="E23">
        <f t="shared" si="2"/>
        <v>25.39539550824997</v>
      </c>
      <c r="F23">
        <f t="shared" si="3"/>
        <v>262.791364403571</v>
      </c>
      <c r="H23">
        <f t="shared" si="4"/>
        <v>2</v>
      </c>
      <c r="I23">
        <f t="shared" si="1"/>
        <v>27.730759280938905</v>
      </c>
    </row>
    <row r="24" spans="1:9" ht="12.75">
      <c r="A24">
        <v>130</v>
      </c>
      <c r="B24" s="8">
        <f t="shared" si="0"/>
        <v>2.1666666666666665</v>
      </c>
      <c r="C24" s="9">
        <v>7.5</v>
      </c>
      <c r="E24">
        <f aca="true" t="shared" si="5" ref="E24:E30">($C$4/(4*PI()*$I$4))*wellfunc($C$3^2*$I$2/(4*$I$4*B24))</f>
        <v>28.76791611513708</v>
      </c>
      <c r="F24">
        <f aca="true" t="shared" si="6" ref="F24:F30">ABS(100*(E24-C24)/C24)</f>
        <v>283.5722148684944</v>
      </c>
      <c r="H24">
        <f t="shared" si="4"/>
        <v>3</v>
      </c>
      <c r="I24">
        <f t="shared" si="1"/>
        <v>33.04707160339547</v>
      </c>
    </row>
    <row r="25" spans="1:9" ht="12.75">
      <c r="A25">
        <v>160</v>
      </c>
      <c r="B25" s="8">
        <f t="shared" si="0"/>
        <v>2.6666666666666665</v>
      </c>
      <c r="C25" s="9">
        <v>8.3</v>
      </c>
      <c r="E25">
        <f t="shared" si="5"/>
        <v>31.487699466181063</v>
      </c>
      <c r="F25">
        <f t="shared" si="6"/>
        <v>279.3698730865188</v>
      </c>
      <c r="H25">
        <f t="shared" si="4"/>
        <v>5</v>
      </c>
      <c r="I25">
        <f t="shared" si="1"/>
        <v>39.91751695907468</v>
      </c>
    </row>
    <row r="26" spans="1:9" ht="12.75">
      <c r="A26">
        <v>200</v>
      </c>
      <c r="B26" s="8">
        <f t="shared" si="0"/>
        <v>3.3333333333333335</v>
      </c>
      <c r="C26" s="9">
        <v>8.5</v>
      </c>
      <c r="E26">
        <f t="shared" si="5"/>
        <v>34.45085621045281</v>
      </c>
      <c r="F26">
        <f t="shared" si="6"/>
        <v>305.30419071120957</v>
      </c>
      <c r="H26">
        <f t="shared" si="4"/>
        <v>7.000000000000001</v>
      </c>
      <c r="I26">
        <f t="shared" si="1"/>
        <v>44.5134750093137</v>
      </c>
    </row>
    <row r="27" spans="1:9" ht="12.75">
      <c r="A27">
        <v>260</v>
      </c>
      <c r="B27" s="8">
        <f t="shared" si="0"/>
        <v>4.333333333333333</v>
      </c>
      <c r="C27" s="9">
        <v>9.2</v>
      </c>
      <c r="E27">
        <f t="shared" si="5"/>
        <v>37.977808028395835</v>
      </c>
      <c r="F27">
        <f t="shared" si="6"/>
        <v>312.8022611782156</v>
      </c>
      <c r="H27">
        <f t="shared" si="4"/>
        <v>10</v>
      </c>
      <c r="I27">
        <f t="shared" si="1"/>
        <v>49.426629686870484</v>
      </c>
    </row>
    <row r="28" spans="1:9" ht="12.75">
      <c r="A28">
        <v>320</v>
      </c>
      <c r="B28" s="8">
        <f t="shared" si="0"/>
        <v>5.333333333333333</v>
      </c>
      <c r="C28" s="9">
        <v>9.7</v>
      </c>
      <c r="E28">
        <f t="shared" si="5"/>
        <v>40.795499265804516</v>
      </c>
      <c r="F28">
        <f t="shared" si="6"/>
        <v>320.572157379428</v>
      </c>
      <c r="H28">
        <f t="shared" si="4"/>
        <v>15</v>
      </c>
      <c r="I28">
        <f t="shared" si="1"/>
        <v>55.04795058505927</v>
      </c>
    </row>
    <row r="29" spans="1:9" ht="12.75">
      <c r="A29">
        <v>380</v>
      </c>
      <c r="B29" s="8">
        <f t="shared" si="0"/>
        <v>6.333333333333333</v>
      </c>
      <c r="C29" s="9">
        <v>10.2</v>
      </c>
      <c r="E29">
        <f t="shared" si="5"/>
        <v>43.14186428736721</v>
      </c>
      <c r="F29">
        <f t="shared" si="6"/>
        <v>322.9594537977178</v>
      </c>
      <c r="H29">
        <f t="shared" si="4"/>
        <v>20</v>
      </c>
      <c r="I29">
        <f t="shared" si="1"/>
        <v>59.052805989720596</v>
      </c>
    </row>
    <row r="30" spans="1:9" ht="12.75">
      <c r="A30">
        <v>500</v>
      </c>
      <c r="B30" s="8">
        <f t="shared" si="0"/>
        <v>8.333333333333334</v>
      </c>
      <c r="C30" s="9">
        <v>10.9</v>
      </c>
      <c r="E30">
        <f t="shared" si="5"/>
        <v>46.910712793606045</v>
      </c>
      <c r="F30">
        <f t="shared" si="6"/>
        <v>330.37351186794535</v>
      </c>
      <c r="H30">
        <f t="shared" si="4"/>
        <v>30</v>
      </c>
      <c r="I30">
        <f t="shared" si="1"/>
        <v>64.71348024127744</v>
      </c>
    </row>
    <row r="31" spans="2:9" ht="12.75">
      <c r="B31" s="8"/>
      <c r="C31" s="8"/>
      <c r="H31">
        <f t="shared" si="4"/>
        <v>50</v>
      </c>
      <c r="I31">
        <f t="shared" si="1"/>
        <v>71.86327114621771</v>
      </c>
    </row>
    <row r="32" spans="2:9" ht="12.75">
      <c r="B32" s="8"/>
      <c r="C32" s="8"/>
      <c r="H32">
        <f t="shared" si="4"/>
        <v>70.00000000000001</v>
      </c>
      <c r="I32">
        <f t="shared" si="1"/>
        <v>76.58001226075068</v>
      </c>
    </row>
    <row r="33" spans="2:11" ht="12.75">
      <c r="B33" s="8"/>
      <c r="C33" s="8"/>
      <c r="H33">
        <f t="shared" si="4"/>
        <v>100</v>
      </c>
      <c r="I33">
        <f t="shared" si="1"/>
        <v>81.584176729686</v>
      </c>
      <c r="K33" s="5"/>
    </row>
    <row r="34" spans="2:11" ht="12.75">
      <c r="B34" s="8"/>
      <c r="C34" s="8"/>
      <c r="H34">
        <f t="shared" si="4"/>
        <v>150</v>
      </c>
      <c r="I34">
        <f t="shared" si="1"/>
        <v>87.27653465892607</v>
      </c>
      <c r="K34" s="5"/>
    </row>
    <row r="35" spans="2:11" ht="12.75">
      <c r="B35" s="8"/>
      <c r="C35" s="8"/>
      <c r="H35">
        <f t="shared" si="4"/>
        <v>200</v>
      </c>
      <c r="I35">
        <f t="shared" si="1"/>
        <v>91.31699143968629</v>
      </c>
      <c r="K35" s="5"/>
    </row>
    <row r="36" spans="2:11" ht="12.75">
      <c r="B36" s="8"/>
      <c r="C36" s="8"/>
      <c r="H36">
        <f t="shared" si="4"/>
        <v>300</v>
      </c>
      <c r="I36">
        <f t="shared" si="1"/>
        <v>97.01332244793866</v>
      </c>
      <c r="K36" s="5"/>
    </row>
    <row r="37" spans="2:11" ht="12.75">
      <c r="B37" s="8"/>
      <c r="C37" s="8"/>
      <c r="H37">
        <f>10*H31</f>
        <v>500</v>
      </c>
      <c r="I37">
        <f t="shared" si="1"/>
        <v>104.19167870311638</v>
      </c>
      <c r="K37" s="5"/>
    </row>
    <row r="38" spans="2:11" ht="12.75">
      <c r="B38" s="8"/>
      <c r="C38" s="8"/>
      <c r="H38">
        <f>10*H32</f>
        <v>700.0000000000001</v>
      </c>
      <c r="I38">
        <f t="shared" si="1"/>
        <v>108.92067299474228</v>
      </c>
      <c r="K38" s="5"/>
    </row>
    <row r="39" spans="2:11" ht="12.75">
      <c r="B39" s="8"/>
      <c r="C39" s="8"/>
      <c r="H39">
        <f>10*H33</f>
        <v>1000</v>
      </c>
      <c r="I39">
        <f t="shared" si="1"/>
        <v>113.93403163593176</v>
      </c>
      <c r="K39" s="5"/>
    </row>
    <row r="40" spans="2:11" ht="12.75">
      <c r="B40" s="8"/>
      <c r="C40" s="8"/>
      <c r="H40" s="1"/>
      <c r="I40" s="1"/>
      <c r="K40" s="5"/>
    </row>
    <row r="41" spans="2:11" ht="12.75">
      <c r="B41" s="8"/>
      <c r="C41" s="8"/>
      <c r="H41" s="1"/>
      <c r="I41" s="1"/>
      <c r="K41" s="5"/>
    </row>
    <row r="42" spans="2:11" ht="12.75">
      <c r="B42" s="8"/>
      <c r="C42" s="8"/>
      <c r="H42" s="1"/>
      <c r="I42" s="1"/>
      <c r="K42" s="5"/>
    </row>
    <row r="43" spans="2:11" ht="12.75">
      <c r="B43" s="8"/>
      <c r="C43" s="8"/>
      <c r="H43" s="1"/>
      <c r="I43" s="1"/>
      <c r="K43" s="5"/>
    </row>
    <row r="44" spans="2:11" ht="12.75">
      <c r="B44" s="8"/>
      <c r="C44" s="8"/>
      <c r="H44" s="1"/>
      <c r="I44" s="1"/>
      <c r="K44" s="5"/>
    </row>
    <row r="45" spans="2:11" ht="12.75">
      <c r="B45" s="8"/>
      <c r="C45" s="8"/>
      <c r="H45" s="1"/>
      <c r="I45" s="1"/>
      <c r="K45" s="5"/>
    </row>
    <row r="46" spans="2:11" ht="12.75">
      <c r="B46" s="8"/>
      <c r="C46" s="8"/>
      <c r="H46" s="1"/>
      <c r="I46" s="1"/>
      <c r="K46" s="5"/>
    </row>
    <row r="47" spans="2:11" ht="12.75">
      <c r="B47" s="8"/>
      <c r="C47" s="8"/>
      <c r="H47" s="1"/>
      <c r="I47" s="1"/>
      <c r="K47" s="5"/>
    </row>
    <row r="48" spans="2:11" ht="12.75">
      <c r="B48" s="8"/>
      <c r="C48" s="8"/>
      <c r="H48" s="1"/>
      <c r="I48" s="1"/>
      <c r="K48" s="5"/>
    </row>
    <row r="49" spans="2:11" ht="12.75">
      <c r="B49" s="8"/>
      <c r="C49" s="8"/>
      <c r="H49" s="1"/>
      <c r="I49" s="1"/>
      <c r="K49" s="5"/>
    </row>
    <row r="50" spans="8:11" ht="12.75">
      <c r="H50" s="1"/>
      <c r="I50" s="1"/>
      <c r="K50" s="5"/>
    </row>
    <row r="51" spans="8:11" ht="12.75">
      <c r="H51" s="1"/>
      <c r="I51" s="1"/>
      <c r="K51" s="5"/>
    </row>
    <row r="52" spans="8:11" ht="12.75">
      <c r="H52" s="1"/>
      <c r="I52" s="1"/>
      <c r="K52" s="5"/>
    </row>
    <row r="53" spans="8:11" ht="12.75">
      <c r="H53" s="1"/>
      <c r="I53" s="1"/>
      <c r="K53" s="5"/>
    </row>
    <row r="54" spans="8:11" ht="12.75">
      <c r="H54" s="1"/>
      <c r="I54" s="1"/>
      <c r="K54" s="5"/>
    </row>
    <row r="55" spans="8:11" ht="12.75">
      <c r="H55" s="1"/>
      <c r="I55" s="1"/>
      <c r="K55" s="5"/>
    </row>
    <row r="56" spans="8:11" ht="12.75">
      <c r="H56" s="1"/>
      <c r="I56" s="1"/>
      <c r="K56" s="5"/>
    </row>
    <row r="57" spans="8:11" ht="12.75">
      <c r="H57" s="1"/>
      <c r="I57" s="1"/>
      <c r="K57" s="5"/>
    </row>
    <row r="58" spans="8:11" ht="12.75">
      <c r="H58" s="1"/>
      <c r="I58" s="1"/>
      <c r="K58" s="5"/>
    </row>
    <row r="59" spans="8:11" ht="12.75">
      <c r="H59" s="1"/>
      <c r="I59" s="1"/>
      <c r="K59" s="5"/>
    </row>
    <row r="60" spans="8:11" ht="12.75">
      <c r="H60" s="1"/>
      <c r="I60" s="1"/>
      <c r="K60" s="5"/>
    </row>
    <row r="61" spans="8:11" ht="12.75">
      <c r="H61" s="1"/>
      <c r="I61" s="1"/>
      <c r="K61" s="5"/>
    </row>
    <row r="62" spans="8:11" ht="12.75">
      <c r="H62" s="1"/>
      <c r="I62" s="1"/>
      <c r="K62" s="5"/>
    </row>
    <row r="63" spans="8:11" ht="12.75">
      <c r="H63" s="1"/>
      <c r="I63" s="1"/>
      <c r="K63" s="5"/>
    </row>
    <row r="64" spans="8:11" ht="12.75">
      <c r="H64" s="1"/>
      <c r="I64" s="1"/>
      <c r="J64" s="4"/>
      <c r="K64" s="5"/>
    </row>
    <row r="65" spans="8:11" ht="12.75">
      <c r="H65" s="1"/>
      <c r="I65" s="1"/>
      <c r="J65" s="4"/>
      <c r="K65" s="5"/>
    </row>
    <row r="66" spans="8:11" ht="12.75">
      <c r="H66" s="1"/>
      <c r="I66" s="1"/>
      <c r="J66" s="4"/>
      <c r="K66" s="5"/>
    </row>
    <row r="67" spans="8:11" ht="12.75">
      <c r="H67" s="1"/>
      <c r="I67" s="1"/>
      <c r="J67" s="4"/>
      <c r="K67" s="5"/>
    </row>
    <row r="68" spans="8:11" ht="12.75">
      <c r="H68" s="1"/>
      <c r="I68" s="1"/>
      <c r="J68" s="4"/>
      <c r="K68" s="5"/>
    </row>
    <row r="69" spans="8:11" ht="12.75">
      <c r="H69" s="1"/>
      <c r="I69" s="1"/>
      <c r="J69" s="4"/>
      <c r="K69" s="5"/>
    </row>
    <row r="70" spans="8:11" ht="12.75">
      <c r="H70" s="1"/>
      <c r="I70" s="1"/>
      <c r="J70" s="4"/>
      <c r="K70" s="5"/>
    </row>
    <row r="71" spans="8:11" ht="12.75">
      <c r="H71" s="1"/>
      <c r="I71" s="1"/>
      <c r="J71" s="4"/>
      <c r="K71" s="5"/>
    </row>
    <row r="72" spans="8:11" ht="12.75">
      <c r="H72" s="1"/>
      <c r="I72" s="1"/>
      <c r="J72" s="4"/>
      <c r="K72" s="5"/>
    </row>
    <row r="73" spans="8:11" ht="12.75">
      <c r="H73" s="1"/>
      <c r="I73" s="1"/>
      <c r="J73" s="4"/>
      <c r="K73" s="5"/>
    </row>
    <row r="74" spans="8:11" ht="12.75">
      <c r="H74" s="1"/>
      <c r="I74" s="1"/>
      <c r="J74" s="4"/>
      <c r="K74" s="5"/>
    </row>
    <row r="75" spans="8:11" ht="12.75">
      <c r="H75" s="1"/>
      <c r="I75" s="1"/>
      <c r="J75" s="4"/>
      <c r="K75" s="5"/>
    </row>
    <row r="76" spans="8:11" ht="12.75">
      <c r="H76" s="1"/>
      <c r="I76" s="1"/>
      <c r="J76" s="4"/>
      <c r="K76" s="5"/>
    </row>
    <row r="77" ht="12.75">
      <c r="H77" s="1"/>
    </row>
    <row r="78" ht="12.75">
      <c r="H78" s="1"/>
    </row>
    <row r="79" ht="12.75">
      <c r="H79" s="1"/>
    </row>
    <row r="80" ht="12.75">
      <c r="H80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3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jhayden</dc:creator>
  <cp:keywords/>
  <dc:description/>
  <cp:lastModifiedBy>James Martin-Hayden</cp:lastModifiedBy>
  <cp:lastPrinted>2006-11-29T15:02:24Z</cp:lastPrinted>
  <dcterms:created xsi:type="dcterms:W3CDTF">2004-11-17T18:00:26Z</dcterms:created>
  <dcterms:modified xsi:type="dcterms:W3CDTF">2006-11-29T15:50:41Z</dcterms:modified>
  <cp:category/>
  <cp:version/>
  <cp:contentType/>
  <cp:contentStatus/>
</cp:coreProperties>
</file>