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1250" windowHeight="6615" activeTab="0"/>
  </bookViews>
  <sheets>
    <sheet name="Calculations" sheetId="1" r:id="rId1"/>
    <sheet name="Plume" sheetId="2" r:id="rId2"/>
    <sheet name="xProf" sheetId="3" r:id="rId3"/>
    <sheet name="yProf" sheetId="4" r:id="rId4"/>
    <sheet name="Breakthrough Curve" sheetId="5" r:id="rId5"/>
    <sheet name="BTC Graph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>
    <definedName name="ax">'Calculations'!$B$12</definedName>
    <definedName name="ay">'Calculations'!$B$13</definedName>
    <definedName name="Co">'Calculations'!$B$18</definedName>
    <definedName name="dhdl">'Calculations'!#REF!</definedName>
    <definedName name="Dx">'Calculations'!$B$14</definedName>
    <definedName name="Dy">'Calculations'!$B$15</definedName>
    <definedName name="K">'Calculations'!#REF!</definedName>
    <definedName name="L">'Calculations'!#REF!</definedName>
    <definedName name="lmd">'Calculations'!$B$30</definedName>
    <definedName name="ne">'Calculations'!#REF!</definedName>
    <definedName name="q">'Calculations'!#REF!</definedName>
    <definedName name="t">'Calculations'!$B$22</definedName>
    <definedName name="v">'Calculations'!$B$9</definedName>
    <definedName name="W">'Calculations'!$B$19</definedName>
  </definedNames>
  <calcPr fullCalcOnLoad="1"/>
</workbook>
</file>

<file path=xl/sharedStrings.xml><?xml version="1.0" encoding="utf-8"?>
<sst xmlns="http://schemas.openxmlformats.org/spreadsheetml/2006/main" count="51" uniqueCount="51">
  <si>
    <t>2D spreading from a finite source of constant concentration</t>
  </si>
  <si>
    <t>Kow</t>
  </si>
  <si>
    <t>Advective transport Parameters (to calculate velocity)</t>
  </si>
  <si>
    <t>Koc</t>
  </si>
  <si>
    <t>K [m/s]</t>
  </si>
  <si>
    <t>ne</t>
  </si>
  <si>
    <t>dh</t>
  </si>
  <si>
    <t>dl</t>
  </si>
  <si>
    <t>Foc</t>
  </si>
  <si>
    <t>ERF2 and ERFC2:  Modified ERF and ERFC (accurate to 1e-20)</t>
  </si>
  <si>
    <t>Kd</t>
  </si>
  <si>
    <t>ERFQ and ERFCQ:  Modified ERF and ERFC quick (accurate to 1e-7)</t>
  </si>
  <si>
    <t>Rf</t>
  </si>
  <si>
    <t>Average Linear Velocity</t>
  </si>
  <si>
    <t>v [m/s]</t>
  </si>
  <si>
    <t>Dispersion Parameters</t>
  </si>
  <si>
    <t>ax [m]</t>
  </si>
  <si>
    <t>ay [m]</t>
  </si>
  <si>
    <t>Dx [m^2/s]</t>
  </si>
  <si>
    <t>Dy [m^2/s]</t>
  </si>
  <si>
    <t>Source Conditions</t>
  </si>
  <si>
    <t>Co [ug/l]</t>
  </si>
  <si>
    <t>Y [m]</t>
  </si>
  <si>
    <t>t [s]</t>
  </si>
  <si>
    <t>x = v*t</t>
  </si>
  <si>
    <t>t 1/2 (d)</t>
  </si>
  <si>
    <t>t 1/2 (s)</t>
  </si>
  <si>
    <t>Decay Const</t>
  </si>
  <si>
    <t>Concentration Distribution</t>
  </si>
  <si>
    <t>x  step</t>
  </si>
  <si>
    <t>Longitudinal Distance [m]</t>
  </si>
  <si>
    <t>y  step</t>
  </si>
  <si>
    <t>y  initial</t>
  </si>
  <si>
    <t>Transverse</t>
  </si>
  <si>
    <t>Distance</t>
  </si>
  <si>
    <t>[m]</t>
  </si>
  <si>
    <r>
      <t>Note:</t>
    </r>
    <r>
      <rPr>
        <sz val="9"/>
        <rFont val="Arial"/>
        <family val="0"/>
      </rPr>
      <t xml:space="preserve"> Double click on the legend and choose "Scale" to change the "Major Unit" of the contour interval</t>
    </r>
  </si>
  <si>
    <t>Start time</t>
  </si>
  <si>
    <t>End time</t>
  </si>
  <si>
    <t>Time (days)</t>
  </si>
  <si>
    <t>Time (s)</t>
  </si>
  <si>
    <t>Conc.</t>
  </si>
  <si>
    <t>Breakthrough curve calculations</t>
  </si>
  <si>
    <t>x (m)</t>
  </si>
  <si>
    <t>y (m)</t>
  </si>
  <si>
    <t>Monitoring well Position</t>
  </si>
  <si>
    <t>Graph Time Range</t>
  </si>
  <si>
    <t>Adsorpsion (Retardation) Parameters</t>
  </si>
  <si>
    <t>Decay Parameters</t>
  </si>
  <si>
    <t>Green cell indicate values to be enterred (use consitant units).  Others are calculated</t>
  </si>
  <si>
    <t>t [days]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</si>
</sst>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_(* #,##0.000_);_(* \(#,##0.000\);_(* &quot;-&quot;??_);_(@_)"/>
    <numFmt numFmtId="167" formatCode="0.0"/>
  </numFmts>
  <fonts count="14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1"/>
      <name val="Arial"/>
      <family val="0"/>
    </font>
    <font>
      <sz val="8.5"/>
      <name val="Geneva"/>
      <family val="0"/>
    </font>
    <font>
      <b/>
      <sz val="11.5"/>
      <name val="Geneva"/>
      <family val="0"/>
    </font>
    <font>
      <b/>
      <sz val="8.5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Arial"/>
      <family val="0"/>
    </font>
    <font>
      <b/>
      <i/>
      <sz val="10"/>
      <name val="Arial"/>
      <family val="0"/>
    </font>
    <font>
      <vertAlign val="superscript"/>
      <sz val="9"/>
      <name val="Arial"/>
      <family val="0"/>
    </font>
  </fonts>
  <fills count="3">
    <fill>
      <patternFill/>
    </fill>
    <fill>
      <patternFill patternType="gray125"/>
    </fill>
    <fill>
      <patternFill patternType="mediumGray">
        <fgColor indexed="9"/>
        <bgColor indexed="45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BD2FF"/>
      <rgbColor rgb="000073DC"/>
      <rgbColor rgb="0000FF60"/>
      <rgbColor rgb="0000FF00"/>
      <rgbColor rgb="0080FF00"/>
      <rgbColor rgb="00FFFF00"/>
      <rgbColor rgb="00FF8000"/>
      <rgbColor rgb="00FF0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6F"/>
      <rgbColor rgb="000000FD"/>
      <rgbColor rgb="000073C8"/>
      <rgbColor rgb="0000AC56"/>
      <rgbColor rgb="0000FF40"/>
      <rgbColor rgb="0000FF00"/>
      <rgbColor rgb="0040FF00"/>
      <rgbColor rgb="0080FF00"/>
      <rgbColor rgb="00BFFF00"/>
      <rgbColor rgb="00FFFF00"/>
      <rgbColor rgb="00FFBF00"/>
      <rgbColor rgb="00FF8000"/>
      <rgbColor rgb="00FF6000"/>
      <rgbColor rgb="00FF0000"/>
      <rgbColor rgb="00FF5555"/>
      <rgbColor rgb="00FFB0B0"/>
      <rgbColor rgb="00FFDBDB"/>
      <rgbColor rgb="00FFFFFF"/>
      <rgbColor rgb="00B6B6B6"/>
      <rgbColor rgb="00787878"/>
      <rgbColor rgb="00404040"/>
      <rgbColor rgb="001E1E1E"/>
      <rgbColor rgb="00000000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Longitudinal Concentration Profile
at y=0 (I.e., centerline of plume)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625"/>
          <c:w val="0.915"/>
          <c:h val="0.81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Calculations!$C$44:$T$44</c:f>
              <c:numCache>
                <c:ptCount val="18"/>
                <c:pt idx="0">
                  <c:v>0.0001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</c:numCache>
            </c:numRef>
          </c:xVal>
          <c:yVal>
            <c:numRef>
              <c:f>Calculations!$C$60:$T$60</c:f>
              <c:numCache>
                <c:ptCount val="18"/>
                <c:pt idx="0">
                  <c:v>1000.0129247785945</c:v>
                </c:pt>
                <c:pt idx="1">
                  <c:v>910.0084789887474</c:v>
                </c:pt>
                <c:pt idx="2">
                  <c:v>827.0878272030017</c:v>
                </c:pt>
                <c:pt idx="3">
                  <c:v>747.2824822341507</c:v>
                </c:pt>
                <c:pt idx="4">
                  <c:v>670.4298032742474</c:v>
                </c:pt>
                <c:pt idx="5">
                  <c:v>598.4765346197906</c:v>
                </c:pt>
                <c:pt idx="6">
                  <c:v>532.713622547334</c:v>
                </c:pt>
                <c:pt idx="7">
                  <c:v>473.5355849684015</c:v>
                </c:pt>
                <c:pt idx="8">
                  <c:v>420.77757967042083</c:v>
                </c:pt>
                <c:pt idx="9">
                  <c:v>373.99726766915364</c:v>
                </c:pt>
                <c:pt idx="10">
                  <c:v>332.64047231696605</c:v>
                </c:pt>
                <c:pt idx="11">
                  <c:v>296.12714200151163</c:v>
                </c:pt>
                <c:pt idx="12">
                  <c:v>263.8920932125066</c:v>
                </c:pt>
                <c:pt idx="13">
                  <c:v>232.6780526940598</c:v>
                </c:pt>
                <c:pt idx="14">
                  <c:v>206.93701678718284</c:v>
                </c:pt>
                <c:pt idx="15">
                  <c:v>184.0160931412246</c:v>
                </c:pt>
                <c:pt idx="16">
                  <c:v>163.5365154682025</c:v>
                </c:pt>
                <c:pt idx="17">
                  <c:v>145.16128776373654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Calculations!$C$44:$T$44</c:f>
              <c:numCache>
                <c:ptCount val="18"/>
                <c:pt idx="0">
                  <c:v>0.0001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</c:numCache>
            </c:numRef>
          </c:xVal>
          <c:yVal>
            <c:numRef>
              <c:f>Calculations!$C$77:$T$77</c:f>
              <c:numCache>
                <c:ptCount val="18"/>
              </c:numCache>
            </c:numRef>
          </c:yVal>
          <c:smooth val="0"/>
        </c:ser>
        <c:axId val="41043173"/>
        <c:axId val="33844238"/>
      </c:scatterChart>
      <c:valAx>
        <c:axId val="410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Longitudinal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44238"/>
        <c:crosses val="autoZero"/>
        <c:crossBetween val="midCat"/>
        <c:dispUnits/>
      </c:valAx>
      <c:valAx>
        <c:axId val="33844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43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Concentration Distribution
Continuous, Finite Source</a:t>
            </a:r>
          </a:p>
        </c:rich>
      </c:tx>
      <c:layout>
        <c:manualLayout>
          <c:xMode val="factor"/>
          <c:yMode val="factor"/>
          <c:x val="-0.00575"/>
          <c:y val="0.00275"/>
        </c:manualLayout>
      </c:layout>
      <c:spPr>
        <a:noFill/>
        <a:ln>
          <a:noFill/>
        </a:ln>
      </c:spPr>
    </c:title>
    <c:view3D>
      <c:rotX val="90"/>
      <c:rotY val="90"/>
      <c:depthPercent val="350"/>
      <c:rAngAx val="0"/>
      <c:perspective val="0"/>
    </c:view3D>
    <c:plotArea>
      <c:layout>
        <c:manualLayout>
          <c:xMode val="edge"/>
          <c:yMode val="edge"/>
          <c:x val="0.18425"/>
          <c:y val="0.1365"/>
          <c:w val="0.808"/>
          <c:h val="0.84575"/>
        </c:manualLayout>
      </c:layout>
      <c:surface3DChart>
        <c:ser>
          <c:idx val="0"/>
          <c:order val="0"/>
          <c:tx>
            <c:strRef>
              <c:f>Calculations!$C$44</c:f>
              <c:strCache>
                <c:ptCount val="1"/>
                <c:pt idx="0">
                  <c:v>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BD2FF"/>
              </a:solidFill>
              <a:sp3d prstMaterial="flat"/>
            </c:spPr>
          </c:dPt>
          <c:dPt>
            <c:idx val="1"/>
            <c:spPr>
              <a:solidFill>
                <a:srgbClr val="0000FD"/>
              </a:solidFill>
              <a:sp3d prstMaterial="flat"/>
            </c:spPr>
          </c:dPt>
          <c:dPt>
            <c:idx val="2"/>
            <c:spPr>
              <a:solidFill>
                <a:srgbClr val="00AC56"/>
              </a:solidFill>
              <a:sp3d prstMaterial="flat"/>
            </c:spPr>
          </c:dPt>
          <c:dPt>
            <c:idx val="3"/>
            <c:spPr>
              <a:solidFill>
                <a:srgbClr val="00FF00"/>
              </a:solidFill>
              <a:sp3d prstMaterial="flat"/>
            </c:spPr>
          </c:dPt>
          <c:dPt>
            <c:idx val="4"/>
            <c:spPr>
              <a:solidFill>
                <a:srgbClr val="80FF00"/>
              </a:solidFill>
              <a:sp3d prstMaterial="flat"/>
            </c:spPr>
          </c:dPt>
          <c:dPt>
            <c:idx val="5"/>
            <c:spPr>
              <a:solidFill>
                <a:srgbClr val="FFFF00"/>
              </a:solidFill>
              <a:sp3d prstMaterial="flat"/>
            </c:spPr>
          </c:dPt>
          <c:dPt>
            <c:idx val="6"/>
            <c:spPr>
              <a:solidFill>
                <a:srgbClr val="FF8000"/>
              </a:solidFill>
              <a:sp3d prstMaterial="flat"/>
            </c:spPr>
          </c:dPt>
          <c:dPt>
            <c:idx val="7"/>
            <c:spPr>
              <a:solidFill>
                <a:srgbClr val="FF6000"/>
              </a:solidFill>
              <a:sp3d prstMaterial="flat"/>
            </c:spPr>
          </c:dPt>
          <c:dPt>
            <c:idx val="8"/>
            <c:spPr>
              <a:solidFill>
                <a:srgbClr val="FF0000"/>
              </a:solidFill>
              <a:sp3d prstMaterial="flat"/>
            </c:spPr>
          </c:dPt>
          <c:dPt>
            <c:idx val="9"/>
            <c:spPr>
              <a:solidFill>
                <a:srgbClr val="FF5555"/>
              </a:solidFill>
              <a:sp3d prstMaterial="flat"/>
            </c:spPr>
          </c:dPt>
          <c:cat>
            <c:numRef>
              <c:f>Calculations!$B$45:$B$75</c:f>
              <c:numCache/>
            </c:numRef>
          </c:cat>
          <c:val>
            <c:numRef>
              <c:f>Calculations!$C$45:$C$75</c:f>
              <c:numCache/>
            </c:numRef>
          </c:val>
        </c:ser>
        <c:ser>
          <c:idx val="1"/>
          <c:order val="1"/>
          <c:tx>
            <c:strRef>
              <c:f>Calculations!$D$44</c:f>
              <c:strCache>
                <c:ptCount val="1"/>
                <c:pt idx="0">
                  <c:v>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Calculations!$D$45:$D$75</c:f>
              <c:numCache/>
            </c:numRef>
          </c:val>
        </c:ser>
        <c:ser>
          <c:idx val="2"/>
          <c:order val="2"/>
          <c:tx>
            <c:strRef>
              <c:f>Calculations!$E$44</c:f>
              <c:strCache>
                <c:ptCount val="1"/>
                <c:pt idx="0">
                  <c:v>6.00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Calculations!$E$45:$E$75</c:f>
              <c:numCache/>
            </c:numRef>
          </c:val>
        </c:ser>
        <c:ser>
          <c:idx val="3"/>
          <c:order val="3"/>
          <c:tx>
            <c:strRef>
              <c:f>Calculations!$F$44</c:f>
              <c:strCache>
                <c:ptCount val="1"/>
                <c:pt idx="0">
                  <c:v>9.00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Calculations!$F$45:$F$75</c:f>
              <c:numCache/>
            </c:numRef>
          </c:val>
        </c:ser>
        <c:ser>
          <c:idx val="4"/>
          <c:order val="4"/>
          <c:tx>
            <c:strRef>
              <c:f>Calculations!$G$44</c:f>
              <c:strCache>
                <c:ptCount val="1"/>
                <c:pt idx="0">
                  <c:v>12.00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Calculations!$G$45:$G$75</c:f>
              <c:numCache/>
            </c:numRef>
          </c:val>
        </c:ser>
        <c:ser>
          <c:idx val="5"/>
          <c:order val="5"/>
          <c:tx>
            <c:strRef>
              <c:f>Calculations!$H$44</c:f>
              <c:strCache>
                <c:ptCount val="1"/>
                <c:pt idx="0">
                  <c:v>15.00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Calculations!$H$45:$H$75</c:f>
              <c:numCache/>
            </c:numRef>
          </c:val>
        </c:ser>
        <c:ser>
          <c:idx val="6"/>
          <c:order val="6"/>
          <c:tx>
            <c:strRef>
              <c:f>Calculations!$I$44</c:f>
              <c:strCache>
                <c:ptCount val="1"/>
                <c:pt idx="0">
                  <c:v>18.00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Calculations!$I$45:$I$75</c:f>
              <c:numCache/>
            </c:numRef>
          </c:val>
        </c:ser>
        <c:ser>
          <c:idx val="7"/>
          <c:order val="7"/>
          <c:tx>
            <c:strRef>
              <c:f>Calculations!$J$44</c:f>
              <c:strCache>
                <c:ptCount val="1"/>
                <c:pt idx="0">
                  <c:v>21.00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Calculations!$J$45:$J$75</c:f>
              <c:numCache/>
            </c:numRef>
          </c:val>
        </c:ser>
        <c:ser>
          <c:idx val="8"/>
          <c:order val="8"/>
          <c:tx>
            <c:strRef>
              <c:f>Calculations!$K$44</c:f>
              <c:strCache>
                <c:ptCount val="1"/>
                <c:pt idx="0">
                  <c:v>24.00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Calculations!$K$45:$K$75</c:f>
              <c:numCache/>
            </c:numRef>
          </c:val>
        </c:ser>
        <c:ser>
          <c:idx val="9"/>
          <c:order val="9"/>
          <c:tx>
            <c:strRef>
              <c:f>Calculations!$L$44</c:f>
              <c:strCache>
                <c:ptCount val="1"/>
                <c:pt idx="0">
                  <c:v>27.00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Calculations!$L$45:$L$75</c:f>
              <c:numCache/>
            </c:numRef>
          </c:val>
        </c:ser>
        <c:ser>
          <c:idx val="10"/>
          <c:order val="10"/>
          <c:tx>
            <c:strRef>
              <c:f>Calculations!$M$44</c:f>
              <c:strCache>
                <c:ptCount val="1"/>
                <c:pt idx="0">
                  <c:v>30.00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Calculations!$M$45:$M$75</c:f>
              <c:numCache/>
            </c:numRef>
          </c:val>
        </c:ser>
        <c:ser>
          <c:idx val="11"/>
          <c:order val="11"/>
          <c:tx>
            <c:strRef>
              <c:f>Calculations!$N$44</c:f>
              <c:strCache>
                <c:ptCount val="1"/>
                <c:pt idx="0">
                  <c:v>33.00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Calculations!$N$45:$N$75</c:f>
              <c:numCache/>
            </c:numRef>
          </c:val>
        </c:ser>
        <c:ser>
          <c:idx val="12"/>
          <c:order val="12"/>
          <c:tx>
            <c:strRef>
              <c:f>Calculations!$O$44</c:f>
              <c:strCache>
                <c:ptCount val="1"/>
                <c:pt idx="0">
                  <c:v>36.00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Calculations!$O$45:$O$75</c:f>
              <c:numCache/>
            </c:numRef>
          </c:val>
        </c:ser>
        <c:ser>
          <c:idx val="13"/>
          <c:order val="13"/>
          <c:tx>
            <c:strRef>
              <c:f>Calculations!$P$44</c:f>
              <c:strCache>
                <c:ptCount val="1"/>
                <c:pt idx="0">
                  <c:v>39.00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Calculations!$P$45:$P$75</c:f>
              <c:numCache/>
            </c:numRef>
          </c:val>
        </c:ser>
        <c:ser>
          <c:idx val="14"/>
          <c:order val="14"/>
          <c:tx>
            <c:strRef>
              <c:f>Calculations!$Q$44</c:f>
              <c:strCache>
                <c:ptCount val="1"/>
                <c:pt idx="0">
                  <c:v>42.00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Calculations!$Q$45:$Q$75</c:f>
              <c:numCache/>
            </c:numRef>
          </c:val>
        </c:ser>
        <c:ser>
          <c:idx val="15"/>
          <c:order val="15"/>
          <c:tx>
            <c:strRef>
              <c:f>Calculations!$R$44</c:f>
              <c:strCache>
                <c:ptCount val="1"/>
                <c:pt idx="0">
                  <c:v>45.00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Calculations!$R$45:$R$75</c:f>
              <c:numCache/>
            </c:numRef>
          </c:val>
        </c:ser>
        <c:ser>
          <c:idx val="16"/>
          <c:order val="16"/>
          <c:tx>
            <c:strRef>
              <c:f>Calculations!$S$44</c:f>
              <c:strCache>
                <c:ptCount val="1"/>
                <c:pt idx="0">
                  <c:v>48.00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Calculations!$S$45:$S$75</c:f>
              <c:numCache/>
            </c:numRef>
          </c:val>
        </c:ser>
        <c:ser>
          <c:idx val="17"/>
          <c:order val="17"/>
          <c:tx>
            <c:strRef>
              <c:f>Calculations!$T$44</c:f>
              <c:strCache>
                <c:ptCount val="1"/>
                <c:pt idx="0">
                  <c:v>51.00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/>
            </c:numRef>
          </c:cat>
          <c:val>
            <c:numRef>
              <c:f>Calculations!$T$45:$T$75</c:f>
              <c:numCache/>
            </c:numRef>
          </c:val>
        </c:ser>
        <c:axId val="36162687"/>
        <c:axId val="57028728"/>
        <c:axId val="43496505"/>
      </c:surface3DChart>
      <c:catAx>
        <c:axId val="3616268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Horizontal Transverse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28728"/>
        <c:crosses val="autoZero"/>
        <c:auto val="0"/>
        <c:lblOffset val="100"/>
        <c:tickLblSkip val="5"/>
        <c:tickMarkSkip val="5"/>
        <c:noMultiLvlLbl val="0"/>
      </c:catAx>
      <c:valAx>
        <c:axId val="57028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162687"/>
        <c:crossesAt val="1"/>
        <c:crossBetween val="midCat"/>
        <c:dispUnits/>
        <c:majorUnit val="100"/>
      </c:valAx>
      <c:serAx>
        <c:axId val="434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Longintudinal Distance(m)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287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4175"/>
          <c:y val="0.203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Transverse Concentration Profile
at x=25m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19"/>
          <c:w val="0.9"/>
          <c:h val="0.80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Calculations!$H$45:$H$75</c:f>
              <c:numCache>
                <c:ptCount val="31"/>
                <c:pt idx="0">
                  <c:v>0.013913860957939452</c:v>
                </c:pt>
                <c:pt idx="1">
                  <c:v>0.07447695740527924</c:v>
                </c:pt>
                <c:pt idx="2">
                  <c:v>0.3404932688161752</c:v>
                </c:pt>
                <c:pt idx="3">
                  <c:v>1.3317079942818046</c:v>
                </c:pt>
                <c:pt idx="4">
                  <c:v>4.464943612996949</c:v>
                </c:pt>
                <c:pt idx="5">
                  <c:v>12.867072458943378</c:v>
                </c:pt>
                <c:pt idx="6">
                  <c:v>31.981560017488555</c:v>
                </c:pt>
                <c:pt idx="7">
                  <c:v>68.87271759944615</c:v>
                </c:pt>
                <c:pt idx="8">
                  <c:v>129.27874505556264</c:v>
                </c:pt>
                <c:pt idx="9">
                  <c:v>213.19428439547312</c:v>
                </c:pt>
                <c:pt idx="10">
                  <c:v>312.09142650640194</c:v>
                </c:pt>
                <c:pt idx="11">
                  <c:v>410.93970144435485</c:v>
                </c:pt>
                <c:pt idx="12">
                  <c:v>494.59114068708647</c:v>
                </c:pt>
                <c:pt idx="13">
                  <c:v>554.0062197049892</c:v>
                </c:pt>
                <c:pt idx="14">
                  <c:v>587.7641730557087</c:v>
                </c:pt>
                <c:pt idx="15">
                  <c:v>598.4765346197906</c:v>
                </c:pt>
                <c:pt idx="16">
                  <c:v>587.7641730557087</c:v>
                </c:pt>
                <c:pt idx="17">
                  <c:v>554.0062197049892</c:v>
                </c:pt>
                <c:pt idx="18">
                  <c:v>494.59114068708647</c:v>
                </c:pt>
                <c:pt idx="19">
                  <c:v>410.93970144435485</c:v>
                </c:pt>
                <c:pt idx="20">
                  <c:v>312.09142588219123</c:v>
                </c:pt>
                <c:pt idx="21">
                  <c:v>213.19428439547312</c:v>
                </c:pt>
                <c:pt idx="22">
                  <c:v>129.27874505556264</c:v>
                </c:pt>
                <c:pt idx="23">
                  <c:v>68.87271759944615</c:v>
                </c:pt>
                <c:pt idx="24">
                  <c:v>31.981560017488555</c:v>
                </c:pt>
                <c:pt idx="25">
                  <c:v>12.867072458943378</c:v>
                </c:pt>
                <c:pt idx="26">
                  <c:v>4.464943612996949</c:v>
                </c:pt>
                <c:pt idx="27">
                  <c:v>1.3317079942818046</c:v>
                </c:pt>
                <c:pt idx="28">
                  <c:v>0.3404932688161752</c:v>
                </c:pt>
                <c:pt idx="29">
                  <c:v>0.07447695740527924</c:v>
                </c:pt>
                <c:pt idx="30">
                  <c:v>0.013913860957939452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Calculations!$V$45:$V$75</c:f>
              <c:numCache>
                <c:ptCount val="31"/>
              </c:numCache>
            </c:numRef>
          </c:yVal>
          <c:smooth val="0"/>
        </c:ser>
        <c:axId val="55924226"/>
        <c:axId val="33555987"/>
      </c:scatterChart>
      <c:valAx>
        <c:axId val="5592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Horizontal Transverse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55987"/>
        <c:crosses val="autoZero"/>
        <c:crossBetween val="midCat"/>
        <c:dispUnits/>
      </c:valAx>
      <c:valAx>
        <c:axId val="3355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Concentrtion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24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Longitudinal Concentration Profile
at y=0 (I.e., centerline of plume)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075"/>
          <c:w val="0.9035"/>
          <c:h val="0.737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Calculations!$C$44:$T$44</c:f>
              <c:numCache/>
            </c:numRef>
          </c:xVal>
          <c:yVal>
            <c:numRef>
              <c:f>Calculations!$C$60:$T$60</c:f>
              <c:numCache/>
            </c:numRef>
          </c:yVal>
          <c:smooth val="1"/>
        </c:ser>
        <c:axId val="33568428"/>
        <c:axId val="33680397"/>
      </c:scatterChart>
      <c:valAx>
        <c:axId val="3356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Longitudinal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80397"/>
        <c:crosses val="autoZero"/>
        <c:crossBetween val="midCat"/>
        <c:dispUnits/>
      </c:valAx>
      <c:valAx>
        <c:axId val="336803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568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Concentration Distribution
Continuous, Finite Source</a:t>
            </a:r>
          </a:p>
        </c:rich>
      </c:tx>
      <c:layout>
        <c:manualLayout>
          <c:xMode val="factor"/>
          <c:yMode val="factor"/>
          <c:x val="-0.00575"/>
          <c:y val="0.00275"/>
        </c:manualLayout>
      </c:layout>
      <c:spPr>
        <a:noFill/>
        <a:ln>
          <a:noFill/>
        </a:ln>
      </c:spPr>
    </c:title>
    <c:view3D>
      <c:rotX val="90"/>
      <c:rotY val="90"/>
      <c:depthPercent val="350"/>
      <c:rAngAx val="0"/>
      <c:perspective val="0"/>
    </c:view3D>
    <c:plotArea>
      <c:layout>
        <c:manualLayout>
          <c:xMode val="edge"/>
          <c:yMode val="edge"/>
          <c:x val="0.16475"/>
          <c:y val="0.14"/>
          <c:w val="0.78675"/>
          <c:h val="0.82225"/>
        </c:manualLayout>
      </c:layout>
      <c:surface3DChart>
        <c:ser>
          <c:idx val="0"/>
          <c:order val="0"/>
          <c:tx>
            <c:strRef>
              <c:f>Calculations!$C$44</c:f>
              <c:strCache>
                <c:ptCount val="1"/>
                <c:pt idx="0">
                  <c:v>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BD2FF"/>
              </a:solidFill>
              <a:sp3d prstMaterial="flat"/>
            </c:spPr>
          </c:dPt>
          <c:dPt>
            <c:idx val="1"/>
            <c:spPr>
              <a:solidFill>
                <a:srgbClr val="0000FD"/>
              </a:solidFill>
              <a:sp3d prstMaterial="flat"/>
            </c:spPr>
          </c:dPt>
          <c:dPt>
            <c:idx val="2"/>
            <c:spPr>
              <a:solidFill>
                <a:srgbClr val="00AC56"/>
              </a:solidFill>
              <a:sp3d prstMaterial="flat"/>
            </c:spPr>
          </c:dPt>
          <c:dPt>
            <c:idx val="3"/>
            <c:spPr>
              <a:solidFill>
                <a:srgbClr val="00FF00"/>
              </a:solidFill>
              <a:sp3d prstMaterial="flat"/>
            </c:spPr>
          </c:dPt>
          <c:dPt>
            <c:idx val="4"/>
            <c:spPr>
              <a:solidFill>
                <a:srgbClr val="80FF00"/>
              </a:solidFill>
              <a:sp3d prstMaterial="flat"/>
            </c:spPr>
          </c:dPt>
          <c:dPt>
            <c:idx val="5"/>
            <c:spPr>
              <a:solidFill>
                <a:srgbClr val="FFFF00"/>
              </a:solidFill>
              <a:sp3d prstMaterial="flat"/>
            </c:spPr>
          </c:dPt>
          <c:dPt>
            <c:idx val="6"/>
            <c:spPr>
              <a:solidFill>
                <a:srgbClr val="FF8000"/>
              </a:solidFill>
              <a:sp3d prstMaterial="flat"/>
            </c:spPr>
          </c:dPt>
          <c:dPt>
            <c:idx val="7"/>
            <c:spPr>
              <a:solidFill>
                <a:srgbClr val="FF6000"/>
              </a:solidFill>
              <a:sp3d prstMaterial="flat"/>
            </c:spPr>
          </c:dPt>
          <c:dPt>
            <c:idx val="8"/>
            <c:spPr>
              <a:solidFill>
                <a:srgbClr val="FF0000"/>
              </a:solidFill>
              <a:sp3d prstMaterial="flat"/>
            </c:spPr>
          </c:dPt>
          <c:dPt>
            <c:idx val="9"/>
            <c:spPr>
              <a:solidFill>
                <a:srgbClr val="FF5555"/>
              </a:solidFill>
              <a:sp3d prstMaterial="flat"/>
            </c:spPr>
          </c:dP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Calculations!$C$45:$C$75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499.99995046991455</c:v>
                </c:pt>
                <c:pt idx="11">
                  <c:v>999.9998999398291</c:v>
                </c:pt>
                <c:pt idx="12">
                  <c:v>999.9998999398291</c:v>
                </c:pt>
                <c:pt idx="13">
                  <c:v>999.9998999398291</c:v>
                </c:pt>
                <c:pt idx="14">
                  <c:v>999.9998999398291</c:v>
                </c:pt>
                <c:pt idx="15">
                  <c:v>999.9998999398291</c:v>
                </c:pt>
                <c:pt idx="16">
                  <c:v>999.9998999398291</c:v>
                </c:pt>
                <c:pt idx="17">
                  <c:v>999.9998999398291</c:v>
                </c:pt>
                <c:pt idx="18">
                  <c:v>999.9998999398291</c:v>
                </c:pt>
                <c:pt idx="19">
                  <c:v>999.9998999398291</c:v>
                </c:pt>
                <c:pt idx="20">
                  <c:v>499.99994946991455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Calculations!$D$44</c:f>
              <c:strCache>
                <c:ptCount val="1"/>
                <c:pt idx="0">
                  <c:v>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Calculations!$D$45:$D$75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2.158971278337166E-05</c:v>
                </c:pt>
                <c:pt idx="5">
                  <c:v>0.0025001404419904005</c:v>
                </c:pt>
                <c:pt idx="6">
                  <c:v>0.13000757186122092</c:v>
                </c:pt>
                <c:pt idx="7">
                  <c:v>3.07575715752537</c:v>
                </c:pt>
                <c:pt idx="8">
                  <c:v>33.84277858961261</c:v>
                </c:pt>
                <c:pt idx="9">
                  <c:v>180.1137113245174</c:v>
                </c:pt>
                <c:pt idx="10">
                  <c:v>498.5013483164972</c:v>
                </c:pt>
                <c:pt idx="11">
                  <c:v>816.8889843114741</c:v>
                </c:pt>
                <c:pt idx="12">
                  <c:v>963.159917046379</c:v>
                </c:pt>
                <c:pt idx="13">
                  <c:v>993.9269384784662</c:v>
                </c:pt>
                <c:pt idx="14">
                  <c:v>996.8726664744175</c:v>
                </c:pt>
                <c:pt idx="15">
                  <c:v>996.9976953551076</c:v>
                </c:pt>
                <c:pt idx="16">
                  <c:v>996.8726664744175</c:v>
                </c:pt>
                <c:pt idx="17">
                  <c:v>993.9269384784662</c:v>
                </c:pt>
                <c:pt idx="18">
                  <c:v>963.159917046379</c:v>
                </c:pt>
                <c:pt idx="19">
                  <c:v>816.8889843114741</c:v>
                </c:pt>
                <c:pt idx="20">
                  <c:v>498.5013473194944</c:v>
                </c:pt>
                <c:pt idx="21">
                  <c:v>180.1137113245174</c:v>
                </c:pt>
                <c:pt idx="22">
                  <c:v>33.84277858961261</c:v>
                </c:pt>
                <c:pt idx="23">
                  <c:v>3.07575715752537</c:v>
                </c:pt>
                <c:pt idx="24">
                  <c:v>0.13000757186122092</c:v>
                </c:pt>
                <c:pt idx="25">
                  <c:v>0.0025001404419904005</c:v>
                </c:pt>
                <c:pt idx="26">
                  <c:v>2.158971278337166E-05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Calculations!$E$44</c:f>
              <c:strCache>
                <c:ptCount val="1"/>
                <c:pt idx="0">
                  <c:v>6.00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Calculations!$E$45:$E$75</c:f>
              <c:numCache>
                <c:ptCount val="31"/>
                <c:pt idx="0">
                  <c:v>0</c:v>
                </c:pt>
                <c:pt idx="1">
                  <c:v>3.1244447827240676E-06</c:v>
                </c:pt>
                <c:pt idx="2">
                  <c:v>0.00012037655690860957</c:v>
                </c:pt>
                <c:pt idx="3">
                  <c:v>0.003098524246732444</c:v>
                </c:pt>
                <c:pt idx="4">
                  <c:v>0.05345420884279614</c:v>
                </c:pt>
                <c:pt idx="5">
                  <c:v>0.620740343259496</c:v>
                </c:pt>
                <c:pt idx="6">
                  <c:v>4.882268594763359</c:v>
                </c:pt>
                <c:pt idx="7">
                  <c:v>26.245644878425182</c:v>
                </c:pt>
                <c:pt idx="8">
                  <c:v>97.76416612332113</c:v>
                </c:pt>
                <c:pt idx="9">
                  <c:v>257.7503597124416</c:v>
                </c:pt>
                <c:pt idx="10">
                  <c:v>497.0071880497242</c:v>
                </c:pt>
                <c:pt idx="11">
                  <c:v>736.2640122685476</c:v>
                </c:pt>
                <c:pt idx="12">
                  <c:v>896.2500886055559</c:v>
                </c:pt>
                <c:pt idx="13">
                  <c:v>967.7656317027621</c:v>
                </c:pt>
                <c:pt idx="14">
                  <c:v>989.0786523018278</c:v>
                </c:pt>
                <c:pt idx="15">
                  <c:v>992.7728944189149</c:v>
                </c:pt>
                <c:pt idx="16">
                  <c:v>989.0786523018278</c:v>
                </c:pt>
                <c:pt idx="17">
                  <c:v>967.7656317027621</c:v>
                </c:pt>
                <c:pt idx="18">
                  <c:v>896.2500886055559</c:v>
                </c:pt>
                <c:pt idx="19">
                  <c:v>736.2640122685476</c:v>
                </c:pt>
                <c:pt idx="20">
                  <c:v>497.0071870557097</c:v>
                </c:pt>
                <c:pt idx="21">
                  <c:v>257.7503597124416</c:v>
                </c:pt>
                <c:pt idx="22">
                  <c:v>97.76416612332113</c:v>
                </c:pt>
                <c:pt idx="23">
                  <c:v>26.245644878425182</c:v>
                </c:pt>
                <c:pt idx="24">
                  <c:v>4.882268594763359</c:v>
                </c:pt>
                <c:pt idx="25">
                  <c:v>0.620740343259496</c:v>
                </c:pt>
                <c:pt idx="26">
                  <c:v>0.05345420884279614</c:v>
                </c:pt>
                <c:pt idx="27">
                  <c:v>0.003098524246732444</c:v>
                </c:pt>
                <c:pt idx="28">
                  <c:v>0.00012037655690860957</c:v>
                </c:pt>
                <c:pt idx="29">
                  <c:v>3.1244447827240676E-06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Calculations!$F$44</c:f>
              <c:strCache>
                <c:ptCount val="1"/>
                <c:pt idx="0">
                  <c:v>9.00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Calculations!$F$45:$F$75</c:f>
              <c:numCache>
                <c:ptCount val="31"/>
                <c:pt idx="0">
                  <c:v>6.75671453742781E-05</c:v>
                </c:pt>
                <c:pt idx="1">
                  <c:v>0.0010425642250293553</c:v>
                </c:pt>
                <c:pt idx="2">
                  <c:v>0.012309889957336803</c:v>
                </c:pt>
                <c:pt idx="3">
                  <c:v>0.11144831848755524</c:v>
                </c:pt>
                <c:pt idx="4">
                  <c:v>0.7757495363744419</c:v>
                </c:pt>
                <c:pt idx="5">
                  <c:v>4.166348010233339</c:v>
                </c:pt>
                <c:pt idx="6">
                  <c:v>17.350475065670672</c:v>
                </c:pt>
                <c:pt idx="7">
                  <c:v>56.41283895868437</c:v>
                </c:pt>
                <c:pt idx="8">
                  <c:v>144.61212838838352</c:v>
                </c:pt>
                <c:pt idx="9">
                  <c:v>296.39945218575605</c:v>
                </c:pt>
                <c:pt idx="10">
                  <c:v>495.5174386688938</c:v>
                </c:pt>
                <c:pt idx="11">
                  <c:v>694.6345133855276</c:v>
                </c:pt>
                <c:pt idx="12">
                  <c:v>846.4105730763018</c:v>
                </c:pt>
                <c:pt idx="13">
                  <c:v>934.5107242038714</c:v>
                </c:pt>
                <c:pt idx="14">
                  <c:v>972.9087868789982</c:v>
                </c:pt>
                <c:pt idx="15">
                  <c:v>982.7023154605766</c:v>
                </c:pt>
                <c:pt idx="16">
                  <c:v>972.9087868789982</c:v>
                </c:pt>
                <c:pt idx="17">
                  <c:v>934.5107242038714</c:v>
                </c:pt>
                <c:pt idx="18">
                  <c:v>846.4105730763018</c:v>
                </c:pt>
                <c:pt idx="19">
                  <c:v>694.6345133855276</c:v>
                </c:pt>
                <c:pt idx="20">
                  <c:v>495.5174376778587</c:v>
                </c:pt>
                <c:pt idx="21">
                  <c:v>296.39945218575605</c:v>
                </c:pt>
                <c:pt idx="22">
                  <c:v>144.61212838838352</c:v>
                </c:pt>
                <c:pt idx="23">
                  <c:v>56.41283895868437</c:v>
                </c:pt>
                <c:pt idx="24">
                  <c:v>17.350475065670672</c:v>
                </c:pt>
                <c:pt idx="25">
                  <c:v>4.166348010233339</c:v>
                </c:pt>
                <c:pt idx="26">
                  <c:v>0.7757495363744419</c:v>
                </c:pt>
                <c:pt idx="27">
                  <c:v>0.11144831848755524</c:v>
                </c:pt>
                <c:pt idx="28">
                  <c:v>0.012309889957336803</c:v>
                </c:pt>
                <c:pt idx="29">
                  <c:v>0.0010425642250293553</c:v>
                </c:pt>
                <c:pt idx="30">
                  <c:v>6.75671453742781E-05</c:v>
                </c:pt>
              </c:numCache>
            </c:numRef>
          </c:val>
        </c:ser>
        <c:ser>
          <c:idx val="4"/>
          <c:order val="4"/>
          <c:tx>
            <c:strRef>
              <c:f>Calculations!$G$44</c:f>
              <c:strCache>
                <c:ptCount val="1"/>
                <c:pt idx="0">
                  <c:v>12.00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Calculations!$G$45:$G$75</c:f>
              <c:numCache>
                <c:ptCount val="31"/>
                <c:pt idx="0">
                  <c:v>0.0024777267116321776</c:v>
                </c:pt>
                <c:pt idx="1">
                  <c:v>0.019734559890543697</c:v>
                </c:pt>
                <c:pt idx="2">
                  <c:v>0.12884205547210767</c:v>
                </c:pt>
                <c:pt idx="3">
                  <c:v>0.6907576626440561</c:v>
                </c:pt>
                <c:pt idx="4">
                  <c:v>3.0481830299210566</c:v>
                </c:pt>
                <c:pt idx="5">
                  <c:v>11.105257381205703</c:v>
                </c:pt>
                <c:pt idx="6">
                  <c:v>33.539378468107145</c:v>
                </c:pt>
                <c:pt idx="7">
                  <c:v>84.4319152420822</c:v>
                </c:pt>
                <c:pt idx="8">
                  <c:v>178.4989725742252</c:v>
                </c:pt>
                <c:pt idx="9">
                  <c:v>320.17066570927244</c:v>
                </c:pt>
                <c:pt idx="10">
                  <c:v>494.0298117254438</c:v>
                </c:pt>
                <c:pt idx="11">
                  <c:v>667.8739230108582</c:v>
                </c:pt>
                <c:pt idx="12">
                  <c:v>809.4367418903877</c:v>
                </c:pt>
                <c:pt idx="13">
                  <c:v>902.9419035429269</c:v>
                </c:pt>
                <c:pt idx="14">
                  <c:v>951.4770164182181</c:v>
                </c:pt>
                <c:pt idx="15">
                  <c:v>965.8540631538348</c:v>
                </c:pt>
                <c:pt idx="16">
                  <c:v>951.4770164182181</c:v>
                </c:pt>
                <c:pt idx="17">
                  <c:v>902.9419035429269</c:v>
                </c:pt>
                <c:pt idx="18">
                  <c:v>809.4367418903877</c:v>
                </c:pt>
                <c:pt idx="19">
                  <c:v>667.8739230108582</c:v>
                </c:pt>
                <c:pt idx="20">
                  <c:v>494.02981073737914</c:v>
                </c:pt>
                <c:pt idx="21">
                  <c:v>320.17066570927244</c:v>
                </c:pt>
                <c:pt idx="22">
                  <c:v>178.4989725742252</c:v>
                </c:pt>
                <c:pt idx="23">
                  <c:v>84.4319152420822</c:v>
                </c:pt>
                <c:pt idx="24">
                  <c:v>33.539378468107145</c:v>
                </c:pt>
                <c:pt idx="25">
                  <c:v>11.105257381205703</c:v>
                </c:pt>
                <c:pt idx="26">
                  <c:v>3.0481830299210566</c:v>
                </c:pt>
                <c:pt idx="27">
                  <c:v>0.6907576626440561</c:v>
                </c:pt>
                <c:pt idx="28">
                  <c:v>0.12884205547210767</c:v>
                </c:pt>
                <c:pt idx="29">
                  <c:v>0.019734559890543697</c:v>
                </c:pt>
                <c:pt idx="30">
                  <c:v>0.0024777267116321776</c:v>
                </c:pt>
              </c:numCache>
            </c:numRef>
          </c:val>
        </c:ser>
        <c:ser>
          <c:idx val="5"/>
          <c:order val="5"/>
          <c:tx>
            <c:strRef>
              <c:f>Calculations!$H$44</c:f>
              <c:strCache>
                <c:ptCount val="1"/>
                <c:pt idx="0">
                  <c:v>15.00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Calculations!$H$45:$H$75</c:f>
              <c:numCache>
                <c:ptCount val="31"/>
                <c:pt idx="0">
                  <c:v>0.02195827029384927</c:v>
                </c:pt>
                <c:pt idx="1">
                  <c:v>0.11753640246314563</c:v>
                </c:pt>
                <c:pt idx="2">
                  <c:v>0.5373521592966309</c:v>
                </c:pt>
                <c:pt idx="3">
                  <c:v>2.1016455590088263</c:v>
                </c:pt>
                <c:pt idx="4">
                  <c:v>7.046386261682348</c:v>
                </c:pt>
                <c:pt idx="5">
                  <c:v>20.30627270159702</c:v>
                </c:pt>
                <c:pt idx="6">
                  <c:v>50.47195321311995</c:v>
                </c:pt>
                <c:pt idx="7">
                  <c:v>108.69202685668876</c:v>
                </c:pt>
                <c:pt idx="8">
                  <c:v>204.02227934869862</c:v>
                </c:pt>
                <c:pt idx="9">
                  <c:v>336.45425493405605</c:v>
                </c:pt>
                <c:pt idx="10">
                  <c:v>492.52956604472564</c:v>
                </c:pt>
                <c:pt idx="11">
                  <c:v>648.5277570378414</c:v>
                </c:pt>
                <c:pt idx="12">
                  <c:v>780.5429409550907</c:v>
                </c:pt>
                <c:pt idx="13">
                  <c:v>874.309320290732</c:v>
                </c:pt>
                <c:pt idx="14">
                  <c:v>927.5847027660238</c:v>
                </c:pt>
                <c:pt idx="15">
                  <c:v>944.490501337723</c:v>
                </c:pt>
                <c:pt idx="16">
                  <c:v>927.5847027660238</c:v>
                </c:pt>
                <c:pt idx="17">
                  <c:v>874.309320290732</c:v>
                </c:pt>
                <c:pt idx="18">
                  <c:v>780.5429409550907</c:v>
                </c:pt>
                <c:pt idx="19">
                  <c:v>648.5277570378414</c:v>
                </c:pt>
                <c:pt idx="20">
                  <c:v>492.5295650596225</c:v>
                </c:pt>
                <c:pt idx="21">
                  <c:v>336.45425493405605</c:v>
                </c:pt>
                <c:pt idx="22">
                  <c:v>204.02227934869862</c:v>
                </c:pt>
                <c:pt idx="23">
                  <c:v>108.69202685668876</c:v>
                </c:pt>
                <c:pt idx="24">
                  <c:v>50.47195321311995</c:v>
                </c:pt>
                <c:pt idx="25">
                  <c:v>20.30627270159702</c:v>
                </c:pt>
                <c:pt idx="26">
                  <c:v>7.046386261682348</c:v>
                </c:pt>
                <c:pt idx="27">
                  <c:v>2.1016455590088263</c:v>
                </c:pt>
                <c:pt idx="28">
                  <c:v>0.5373521592966309</c:v>
                </c:pt>
                <c:pt idx="29">
                  <c:v>0.11753640246314563</c:v>
                </c:pt>
                <c:pt idx="30">
                  <c:v>0.02195827029384927</c:v>
                </c:pt>
              </c:numCache>
            </c:numRef>
          </c:val>
        </c:ser>
        <c:ser>
          <c:idx val="6"/>
          <c:order val="6"/>
          <c:tx>
            <c:strRef>
              <c:f>Calculations!$I$44</c:f>
              <c:strCache>
                <c:ptCount val="1"/>
                <c:pt idx="0">
                  <c:v>18.00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Calculations!$I$45:$I$75</c:f>
              <c:numCache>
                <c:ptCount val="31"/>
                <c:pt idx="0">
                  <c:v>0.0952681403371157</c:v>
                </c:pt>
                <c:pt idx="1">
                  <c:v>0.39106270587736025</c:v>
                </c:pt>
                <c:pt idx="2">
                  <c:v>1.409018001249245</c:v>
                </c:pt>
                <c:pt idx="3">
                  <c:v>4.462664584577221</c:v>
                </c:pt>
                <c:pt idx="4">
                  <c:v>12.447397568014278</c:v>
                </c:pt>
                <c:pt idx="5">
                  <c:v>30.64666318669547</c:v>
                </c:pt>
                <c:pt idx="6">
                  <c:v>66.8044020135129</c:v>
                </c:pt>
                <c:pt idx="7">
                  <c:v>129.42350981089078</c:v>
                </c:pt>
                <c:pt idx="8">
                  <c:v>223.95418187419142</c:v>
                </c:pt>
                <c:pt idx="9">
                  <c:v>348.34261915010836</c:v>
                </c:pt>
                <c:pt idx="10">
                  <c:v>490.979929341354</c:v>
                </c:pt>
                <c:pt idx="11">
                  <c:v>633.3963647471688</c:v>
                </c:pt>
                <c:pt idx="12">
                  <c:v>756.7833877257704</c:v>
                </c:pt>
                <c:pt idx="13">
                  <c:v>848.2635962853368</c:v>
                </c:pt>
                <c:pt idx="14">
                  <c:v>902.8985039431043</c:v>
                </c:pt>
                <c:pt idx="15">
                  <c:v>920.8570452689522</c:v>
                </c:pt>
                <c:pt idx="16">
                  <c:v>902.8985039431043</c:v>
                </c:pt>
                <c:pt idx="17">
                  <c:v>848.2635962853368</c:v>
                </c:pt>
                <c:pt idx="18">
                  <c:v>756.7833877257704</c:v>
                </c:pt>
                <c:pt idx="19">
                  <c:v>633.3963647471688</c:v>
                </c:pt>
                <c:pt idx="20">
                  <c:v>490.97992835920354</c:v>
                </c:pt>
                <c:pt idx="21">
                  <c:v>348.34261915010836</c:v>
                </c:pt>
                <c:pt idx="22">
                  <c:v>223.95418187419142</c:v>
                </c:pt>
                <c:pt idx="23">
                  <c:v>129.42350981089078</c:v>
                </c:pt>
                <c:pt idx="24">
                  <c:v>66.8044020135129</c:v>
                </c:pt>
                <c:pt idx="25">
                  <c:v>30.64666318669547</c:v>
                </c:pt>
                <c:pt idx="26">
                  <c:v>12.447397568014278</c:v>
                </c:pt>
                <c:pt idx="27">
                  <c:v>4.462664584577221</c:v>
                </c:pt>
                <c:pt idx="28">
                  <c:v>1.409018001249245</c:v>
                </c:pt>
                <c:pt idx="29">
                  <c:v>0.39106270587736025</c:v>
                </c:pt>
                <c:pt idx="30">
                  <c:v>0.0952681403371157</c:v>
                </c:pt>
              </c:numCache>
            </c:numRef>
          </c:val>
        </c:ser>
        <c:ser>
          <c:idx val="7"/>
          <c:order val="7"/>
          <c:tx>
            <c:strRef>
              <c:f>Calculations!$J$44</c:f>
              <c:strCache>
                <c:ptCount val="1"/>
                <c:pt idx="0">
                  <c:v>21.00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Calculations!$J$45:$J$75</c:f>
              <c:numCache>
                <c:ptCount val="31"/>
                <c:pt idx="0">
                  <c:v>0.2741788792009387</c:v>
                </c:pt>
                <c:pt idx="1">
                  <c:v>0.9307501056300269</c:v>
                </c:pt>
                <c:pt idx="2">
                  <c:v>2.8277580453677538</c:v>
                </c:pt>
                <c:pt idx="3">
                  <c:v>7.699153075745071</c:v>
                </c:pt>
                <c:pt idx="4">
                  <c:v>18.817298306301296</c:v>
                </c:pt>
                <c:pt idx="5">
                  <c:v>41.37032304614394</c:v>
                </c:pt>
                <c:pt idx="6">
                  <c:v>82.03059882640335</c:v>
                </c:pt>
                <c:pt idx="7">
                  <c:v>147.18246223129273</c:v>
                </c:pt>
                <c:pt idx="8">
                  <c:v>239.96345289186664</c:v>
                </c:pt>
                <c:pt idx="9">
                  <c:v>357.37240318628784</c:v>
                </c:pt>
                <c:pt idx="10">
                  <c:v>489.3291167700221</c:v>
                </c:pt>
                <c:pt idx="11">
                  <c:v>620.8312311459176</c:v>
                </c:pt>
                <c:pt idx="12">
                  <c:v>736.3983942841744</c:v>
                </c:pt>
                <c:pt idx="13">
                  <c:v>824.3214068259176</c:v>
                </c:pt>
                <c:pt idx="14">
                  <c:v>878.3580087763359</c:v>
                </c:pt>
                <c:pt idx="15">
                  <c:v>896.4657212265903</c:v>
                </c:pt>
                <c:pt idx="16">
                  <c:v>878.3580087763359</c:v>
                </c:pt>
                <c:pt idx="17">
                  <c:v>824.3214068259176</c:v>
                </c:pt>
                <c:pt idx="18">
                  <c:v>736.3983942841744</c:v>
                </c:pt>
                <c:pt idx="19">
                  <c:v>620.8312311459176</c:v>
                </c:pt>
                <c:pt idx="20">
                  <c:v>489.3291157908154</c:v>
                </c:pt>
                <c:pt idx="21">
                  <c:v>357.37240318628784</c:v>
                </c:pt>
                <c:pt idx="22">
                  <c:v>239.96345289186664</c:v>
                </c:pt>
                <c:pt idx="23">
                  <c:v>147.18246223129273</c:v>
                </c:pt>
                <c:pt idx="24">
                  <c:v>82.03059882640335</c:v>
                </c:pt>
                <c:pt idx="25">
                  <c:v>41.37032304614394</c:v>
                </c:pt>
                <c:pt idx="26">
                  <c:v>18.817298306301296</c:v>
                </c:pt>
                <c:pt idx="27">
                  <c:v>7.699153075745071</c:v>
                </c:pt>
                <c:pt idx="28">
                  <c:v>2.8277580453677538</c:v>
                </c:pt>
                <c:pt idx="29">
                  <c:v>0.9307501056300269</c:v>
                </c:pt>
                <c:pt idx="30">
                  <c:v>0.2741788792009387</c:v>
                </c:pt>
              </c:numCache>
            </c:numRef>
          </c:val>
        </c:ser>
        <c:ser>
          <c:idx val="8"/>
          <c:order val="8"/>
          <c:tx>
            <c:strRef>
              <c:f>Calculations!$K$44</c:f>
              <c:strCache>
                <c:ptCount val="1"/>
                <c:pt idx="0">
                  <c:v>24.00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Calculations!$K$45:$K$75</c:f>
              <c:numCache>
                <c:ptCount val="31"/>
                <c:pt idx="0">
                  <c:v>0.6096603726923591</c:v>
                </c:pt>
                <c:pt idx="1">
                  <c:v>1.794262982673331</c:v>
                </c:pt>
                <c:pt idx="2">
                  <c:v>4.795118955194354</c:v>
                </c:pt>
                <c:pt idx="3">
                  <c:v>11.650985140174397</c:v>
                </c:pt>
                <c:pt idx="4">
                  <c:v>25.777052229754</c:v>
                </c:pt>
                <c:pt idx="5">
                  <c:v>52.026426084077784</c:v>
                </c:pt>
                <c:pt idx="6">
                  <c:v>96.01607105845676</c:v>
                </c:pt>
                <c:pt idx="7">
                  <c:v>162.49766951783064</c:v>
                </c:pt>
                <c:pt idx="8">
                  <c:v>253.0971172681038</c:v>
                </c:pt>
                <c:pt idx="9">
                  <c:v>364.39376982602363</c:v>
                </c:pt>
                <c:pt idx="10">
                  <c:v>487.52614518184845</c:v>
                </c:pt>
                <c:pt idx="11">
                  <c:v>609.8956596845461</c:v>
                </c:pt>
                <c:pt idx="12">
                  <c:v>718.3268707685621</c:v>
                </c:pt>
                <c:pt idx="13">
                  <c:v>802.1096502907598</c:v>
                </c:pt>
                <c:pt idx="14">
                  <c:v>854.4753253999066</c:v>
                </c:pt>
                <c:pt idx="15">
                  <c:v>872.2174965002482</c:v>
                </c:pt>
                <c:pt idx="16">
                  <c:v>854.4753253999066</c:v>
                </c:pt>
                <c:pt idx="17">
                  <c:v>802.1096502907598</c:v>
                </c:pt>
                <c:pt idx="18">
                  <c:v>718.3268707685621</c:v>
                </c:pt>
                <c:pt idx="19">
                  <c:v>609.8956596845461</c:v>
                </c:pt>
                <c:pt idx="20">
                  <c:v>487.5261442055767</c:v>
                </c:pt>
                <c:pt idx="21">
                  <c:v>364.39376982602363</c:v>
                </c:pt>
                <c:pt idx="22">
                  <c:v>253.0971172681038</c:v>
                </c:pt>
                <c:pt idx="23">
                  <c:v>162.49766951783064</c:v>
                </c:pt>
                <c:pt idx="24">
                  <c:v>96.01607105845676</c:v>
                </c:pt>
                <c:pt idx="25">
                  <c:v>52.026426084077784</c:v>
                </c:pt>
                <c:pt idx="26">
                  <c:v>25.777052229754</c:v>
                </c:pt>
                <c:pt idx="27">
                  <c:v>11.650985140174397</c:v>
                </c:pt>
                <c:pt idx="28">
                  <c:v>4.795118955194354</c:v>
                </c:pt>
                <c:pt idx="29">
                  <c:v>1.794262982673331</c:v>
                </c:pt>
                <c:pt idx="30">
                  <c:v>0.6096603726923591</c:v>
                </c:pt>
              </c:numCache>
            </c:numRef>
          </c:val>
        </c:ser>
        <c:ser>
          <c:idx val="9"/>
          <c:order val="9"/>
          <c:tx>
            <c:strRef>
              <c:f>Calculations!$L$44</c:f>
              <c:strCache>
                <c:ptCount val="1"/>
                <c:pt idx="0">
                  <c:v>27.00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Calculations!$L$45:$L$75</c:f>
              <c:numCache>
                <c:ptCount val="31"/>
                <c:pt idx="0">
                  <c:v>1.140378704986101</c:v>
                </c:pt>
                <c:pt idx="1">
                  <c:v>3.0027707786458167</c:v>
                </c:pt>
                <c:pt idx="2">
                  <c:v>7.260988794066666</c:v>
                </c:pt>
                <c:pt idx="3">
                  <c:v>16.142257006556267</c:v>
                </c:pt>
                <c:pt idx="4">
                  <c:v>33.03919633142227</c:v>
                </c:pt>
                <c:pt idx="5">
                  <c:v>62.363016719902454</c:v>
                </c:pt>
                <c:pt idx="6">
                  <c:v>108.78232938164817</c:v>
                </c:pt>
                <c:pt idx="7">
                  <c:v>175.80275985287898</c:v>
                </c:pt>
                <c:pt idx="8">
                  <c:v>264.0401707452869</c:v>
                </c:pt>
                <c:pt idx="9">
                  <c:v>369.91526301852707</c:v>
                </c:pt>
                <c:pt idx="10">
                  <c:v>485.53233470310977</c:v>
                </c:pt>
                <c:pt idx="11">
                  <c:v>600.0300442212141</c:v>
                </c:pt>
                <c:pt idx="12">
                  <c:v>701.9173236570138</c:v>
                </c:pt>
                <c:pt idx="13">
                  <c:v>781.3631546469167</c:v>
                </c:pt>
                <c:pt idx="14">
                  <c:v>831.5134008583022</c:v>
                </c:pt>
                <c:pt idx="15">
                  <c:v>848.6145119032268</c:v>
                </c:pt>
                <c:pt idx="16">
                  <c:v>831.5134008583022</c:v>
                </c:pt>
                <c:pt idx="17">
                  <c:v>781.3631546469167</c:v>
                </c:pt>
                <c:pt idx="18">
                  <c:v>701.9173236570138</c:v>
                </c:pt>
                <c:pt idx="19">
                  <c:v>600.0300442212141</c:v>
                </c:pt>
                <c:pt idx="20">
                  <c:v>485.5323337297643</c:v>
                </c:pt>
                <c:pt idx="21">
                  <c:v>369.91526301852707</c:v>
                </c:pt>
                <c:pt idx="22">
                  <c:v>264.0401707452869</c:v>
                </c:pt>
                <c:pt idx="23">
                  <c:v>175.80275985287898</c:v>
                </c:pt>
                <c:pt idx="24">
                  <c:v>108.78232938164817</c:v>
                </c:pt>
                <c:pt idx="25">
                  <c:v>62.363016719902454</c:v>
                </c:pt>
                <c:pt idx="26">
                  <c:v>33.03919633142227</c:v>
                </c:pt>
                <c:pt idx="27">
                  <c:v>16.142257006556267</c:v>
                </c:pt>
                <c:pt idx="28">
                  <c:v>7.260988794066666</c:v>
                </c:pt>
                <c:pt idx="29">
                  <c:v>3.0027707786458167</c:v>
                </c:pt>
                <c:pt idx="30">
                  <c:v>1.140378704986101</c:v>
                </c:pt>
              </c:numCache>
            </c:numRef>
          </c:val>
        </c:ser>
        <c:ser>
          <c:idx val="10"/>
          <c:order val="10"/>
          <c:tx>
            <c:strRef>
              <c:f>Calculations!$M$44</c:f>
              <c:strCache>
                <c:ptCount val="1"/>
                <c:pt idx="0">
                  <c:v>30.00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Calculations!$M$45:$M$75</c:f>
              <c:numCache>
                <c:ptCount val="31"/>
                <c:pt idx="0">
                  <c:v>1.8887158797276247</c:v>
                </c:pt>
                <c:pt idx="1">
                  <c:v>4.548781460675305</c:v>
                </c:pt>
                <c:pt idx="2">
                  <c:v>10.151200292006003</c:v>
                </c:pt>
                <c:pt idx="3">
                  <c:v>21.01320281581923</c:v>
                </c:pt>
                <c:pt idx="4">
                  <c:v>40.39919855719236</c:v>
                </c:pt>
                <c:pt idx="5">
                  <c:v>72.24829262602724</c:v>
                </c:pt>
                <c:pt idx="6">
                  <c:v>120.41073056920328</c:v>
                </c:pt>
                <c:pt idx="7">
                  <c:v>187.4387567689863</c:v>
                </c:pt>
                <c:pt idx="8">
                  <c:v>273.2583042714474</c:v>
                </c:pt>
                <c:pt idx="9">
                  <c:v>374.26197920240503</c:v>
                </c:pt>
                <c:pt idx="10">
                  <c:v>483.3252880664546</c:v>
                </c:pt>
                <c:pt idx="11">
                  <c:v>590.8912104131614</c:v>
                </c:pt>
                <c:pt idx="12">
                  <c:v>686.7602289465858</c:v>
                </c:pt>
                <c:pt idx="13">
                  <c:v>761.8907228488496</c:v>
                </c:pt>
                <c:pt idx="14">
                  <c:v>809.590422616106</c:v>
                </c:pt>
                <c:pt idx="15">
                  <c:v>825.9169568090795</c:v>
                </c:pt>
                <c:pt idx="16">
                  <c:v>809.590422616106</c:v>
                </c:pt>
                <c:pt idx="17">
                  <c:v>761.8907228488496</c:v>
                </c:pt>
                <c:pt idx="18">
                  <c:v>686.7602289465858</c:v>
                </c:pt>
                <c:pt idx="19">
                  <c:v>590.8912104131614</c:v>
                </c:pt>
                <c:pt idx="20">
                  <c:v>483.3252870960265</c:v>
                </c:pt>
                <c:pt idx="21">
                  <c:v>374.26197920240503</c:v>
                </c:pt>
                <c:pt idx="22">
                  <c:v>273.2583042714474</c:v>
                </c:pt>
                <c:pt idx="23">
                  <c:v>187.4387567689863</c:v>
                </c:pt>
                <c:pt idx="24">
                  <c:v>120.41073056920328</c:v>
                </c:pt>
                <c:pt idx="25">
                  <c:v>72.24829262602724</c:v>
                </c:pt>
                <c:pt idx="26">
                  <c:v>40.39919855719236</c:v>
                </c:pt>
                <c:pt idx="27">
                  <c:v>21.01320281581923</c:v>
                </c:pt>
                <c:pt idx="28">
                  <c:v>10.151200292006003</c:v>
                </c:pt>
                <c:pt idx="29">
                  <c:v>4.548781460675305</c:v>
                </c:pt>
                <c:pt idx="30">
                  <c:v>1.8887158797276247</c:v>
                </c:pt>
              </c:numCache>
            </c:numRef>
          </c:val>
        </c:ser>
        <c:ser>
          <c:idx val="11"/>
          <c:order val="11"/>
          <c:tx>
            <c:strRef>
              <c:f>Calculations!$N$44</c:f>
              <c:strCache>
                <c:ptCount val="1"/>
                <c:pt idx="0">
                  <c:v>33.00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Calculations!$N$45:$N$75</c:f>
              <c:numCache>
                <c:ptCount val="31"/>
                <c:pt idx="0">
                  <c:v>2.861886192765426</c:v>
                </c:pt>
                <c:pt idx="1">
                  <c:v>6.406326490870526</c:v>
                </c:pt>
                <c:pt idx="2">
                  <c:v>13.385439379655097</c:v>
                </c:pt>
                <c:pt idx="3">
                  <c:v>26.130607693265212</c:v>
                </c:pt>
                <c:pt idx="4">
                  <c:v>47.71657176623183</c:v>
                </c:pt>
                <c:pt idx="5">
                  <c:v>81.62083530013983</c:v>
                </c:pt>
                <c:pt idx="6">
                  <c:v>131.00017103552034</c:v>
                </c:pt>
                <c:pt idx="7">
                  <c:v>197.67150674829355</c:v>
                </c:pt>
                <c:pt idx="8">
                  <c:v>281.07975094725714</c:v>
                </c:pt>
                <c:pt idx="9">
                  <c:v>377.6549675848795</c:v>
                </c:pt>
                <c:pt idx="10">
                  <c:v>480.89776954777375</c:v>
                </c:pt>
                <c:pt idx="11">
                  <c:v>582.2656139843684</c:v>
                </c:pt>
                <c:pt idx="12">
                  <c:v>672.5908216155717</c:v>
                </c:pt>
                <c:pt idx="13">
                  <c:v>743.5483899219429</c:v>
                </c:pt>
                <c:pt idx="14">
                  <c:v>788.7410752568657</c:v>
                </c:pt>
                <c:pt idx="15">
                  <c:v>804.2423455567896</c:v>
                </c:pt>
                <c:pt idx="16">
                  <c:v>788.7410752568657</c:v>
                </c:pt>
                <c:pt idx="17">
                  <c:v>743.5483899219429</c:v>
                </c:pt>
                <c:pt idx="18">
                  <c:v>672.5908216155717</c:v>
                </c:pt>
                <c:pt idx="19">
                  <c:v>582.2656139843684</c:v>
                </c:pt>
                <c:pt idx="20">
                  <c:v>480.8977685802543</c:v>
                </c:pt>
                <c:pt idx="21">
                  <c:v>377.6549675848795</c:v>
                </c:pt>
                <c:pt idx="22">
                  <c:v>281.07975094725714</c:v>
                </c:pt>
                <c:pt idx="23">
                  <c:v>197.67150674829355</c:v>
                </c:pt>
                <c:pt idx="24">
                  <c:v>131.00017103552034</c:v>
                </c:pt>
                <c:pt idx="25">
                  <c:v>81.62083530013983</c:v>
                </c:pt>
                <c:pt idx="26">
                  <c:v>47.71657176623183</c:v>
                </c:pt>
                <c:pt idx="27">
                  <c:v>26.130607693265212</c:v>
                </c:pt>
                <c:pt idx="28">
                  <c:v>13.385439379655097</c:v>
                </c:pt>
                <c:pt idx="29">
                  <c:v>6.406326490870526</c:v>
                </c:pt>
                <c:pt idx="30">
                  <c:v>2.861886192765426</c:v>
                </c:pt>
              </c:numCache>
            </c:numRef>
          </c:val>
        </c:ser>
        <c:ser>
          <c:idx val="12"/>
          <c:order val="12"/>
          <c:tx>
            <c:strRef>
              <c:f>Calculations!$O$44</c:f>
              <c:strCache>
                <c:ptCount val="1"/>
                <c:pt idx="0">
                  <c:v>36.00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Calculations!$O$45:$O$75</c:f>
              <c:numCache>
                <c:ptCount val="31"/>
                <c:pt idx="0">
                  <c:v>4.055230016776303</c:v>
                </c:pt>
                <c:pt idx="1">
                  <c:v>8.53952759110032</c:v>
                </c:pt>
                <c:pt idx="2">
                  <c:v>16.88699078589878</c:v>
                </c:pt>
                <c:pt idx="3">
                  <c:v>31.38829673244335</c:v>
                </c:pt>
                <c:pt idx="4">
                  <c:v>54.89719704803301</c:v>
                </c:pt>
                <c:pt idx="5">
                  <c:v>90.45969327925413</c:v>
                </c:pt>
                <c:pt idx="6">
                  <c:v>140.64907626388572</c:v>
                </c:pt>
                <c:pt idx="7">
                  <c:v>206.7092971937855</c:v>
                </c:pt>
                <c:pt idx="8">
                  <c:v>287.7439823356426</c:v>
                </c:pt>
                <c:pt idx="9">
                  <c:v>380.2533990699166</c:v>
                </c:pt>
                <c:pt idx="10">
                  <c:v>478.25440289810587</c:v>
                </c:pt>
                <c:pt idx="11">
                  <c:v>574.019174009187</c:v>
                </c:pt>
                <c:pt idx="12">
                  <c:v>659.2323362371184</c:v>
                </c:pt>
                <c:pt idx="13">
                  <c:v>726.2224984612101</c:v>
                </c:pt>
                <c:pt idx="14">
                  <c:v>768.9526635993296</c:v>
                </c:pt>
                <c:pt idx="15">
                  <c:v>783.6254830438371</c:v>
                </c:pt>
                <c:pt idx="16">
                  <c:v>768.9526635993296</c:v>
                </c:pt>
                <c:pt idx="17">
                  <c:v>726.2224984612101</c:v>
                </c:pt>
                <c:pt idx="18">
                  <c:v>659.2323362371184</c:v>
                </c:pt>
                <c:pt idx="19">
                  <c:v>574.019174009187</c:v>
                </c:pt>
                <c:pt idx="20">
                  <c:v>478.2544019334864</c:v>
                </c:pt>
                <c:pt idx="21">
                  <c:v>380.2533990699166</c:v>
                </c:pt>
                <c:pt idx="22">
                  <c:v>287.7439823356426</c:v>
                </c:pt>
                <c:pt idx="23">
                  <c:v>206.7092971937855</c:v>
                </c:pt>
                <c:pt idx="24">
                  <c:v>140.64907626388572</c:v>
                </c:pt>
                <c:pt idx="25">
                  <c:v>90.45969327925413</c:v>
                </c:pt>
                <c:pt idx="26">
                  <c:v>54.89719704803301</c:v>
                </c:pt>
                <c:pt idx="27">
                  <c:v>31.38829673244335</c:v>
                </c:pt>
                <c:pt idx="28">
                  <c:v>16.88699078589878</c:v>
                </c:pt>
                <c:pt idx="29">
                  <c:v>8.53952759110032</c:v>
                </c:pt>
                <c:pt idx="30">
                  <c:v>4.055230016776303</c:v>
                </c:pt>
              </c:numCache>
            </c:numRef>
          </c:val>
        </c:ser>
        <c:ser>
          <c:idx val="13"/>
          <c:order val="13"/>
          <c:tx>
            <c:strRef>
              <c:f>Calculations!$P$44</c:f>
              <c:strCache>
                <c:ptCount val="1"/>
                <c:pt idx="0">
                  <c:v>39.00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Calculations!$P$45:$P$75</c:f>
              <c:numCache>
                <c:ptCount val="31"/>
                <c:pt idx="0">
                  <c:v>5.455851757396947</c:v>
                </c:pt>
                <c:pt idx="1">
                  <c:v>10.908640950807548</c:v>
                </c:pt>
                <c:pt idx="2">
                  <c:v>20.58718890667143</c:v>
                </c:pt>
                <c:pt idx="3">
                  <c:v>36.703832899807715</c:v>
                </c:pt>
                <c:pt idx="4">
                  <c:v>61.8795422037467</c:v>
                </c:pt>
                <c:pt idx="5">
                  <c:v>98.76674110750402</c:v>
                </c:pt>
                <c:pt idx="6">
                  <c:v>149.448411858775</c:v>
                </c:pt>
                <c:pt idx="7">
                  <c:v>214.71723624797292</c:v>
                </c:pt>
                <c:pt idx="8">
                  <c:v>293.43152029698933</c:v>
                </c:pt>
                <c:pt idx="9">
                  <c:v>382.1778514318351</c:v>
                </c:pt>
                <c:pt idx="10">
                  <c:v>475.40801989350365</c:v>
                </c:pt>
                <c:pt idx="11">
                  <c:v>566.0671725641376</c:v>
                </c:pt>
                <c:pt idx="12">
                  <c:v>646.5625007655863</c:v>
                </c:pt>
                <c:pt idx="13">
                  <c:v>709.8195772719226</c:v>
                </c:pt>
                <c:pt idx="14">
                  <c:v>750.1865153933289</c:v>
                </c:pt>
                <c:pt idx="15">
                  <c:v>764.0541947126917</c:v>
                </c:pt>
                <c:pt idx="16">
                  <c:v>750.1865153933289</c:v>
                </c:pt>
                <c:pt idx="17">
                  <c:v>709.8195772719226</c:v>
                </c:pt>
                <c:pt idx="18">
                  <c:v>646.5625007655863</c:v>
                </c:pt>
                <c:pt idx="19">
                  <c:v>566.0671725641376</c:v>
                </c:pt>
                <c:pt idx="20">
                  <c:v>475.4080189317754</c:v>
                </c:pt>
                <c:pt idx="21">
                  <c:v>382.1778514318351</c:v>
                </c:pt>
                <c:pt idx="22">
                  <c:v>293.43152029698933</c:v>
                </c:pt>
                <c:pt idx="23">
                  <c:v>214.71723624797292</c:v>
                </c:pt>
                <c:pt idx="24">
                  <c:v>149.448411858775</c:v>
                </c:pt>
                <c:pt idx="25">
                  <c:v>98.76674110750402</c:v>
                </c:pt>
                <c:pt idx="26">
                  <c:v>61.8795422037467</c:v>
                </c:pt>
                <c:pt idx="27">
                  <c:v>36.703832899807715</c:v>
                </c:pt>
                <c:pt idx="28">
                  <c:v>20.58718890667143</c:v>
                </c:pt>
                <c:pt idx="29">
                  <c:v>10.908640950807548</c:v>
                </c:pt>
                <c:pt idx="30">
                  <c:v>5.455851757396947</c:v>
                </c:pt>
              </c:numCache>
            </c:numRef>
          </c:val>
        </c:ser>
        <c:ser>
          <c:idx val="14"/>
          <c:order val="14"/>
          <c:tx>
            <c:strRef>
              <c:f>Calculations!$Q$44</c:f>
              <c:strCache>
                <c:ptCount val="1"/>
                <c:pt idx="0">
                  <c:v>42.00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Calculations!$Q$45:$Q$75</c:f>
              <c:numCache>
                <c:ptCount val="31"/>
                <c:pt idx="0">
                  <c:v>7.045770006987755</c:v>
                </c:pt>
                <c:pt idx="1">
                  <c:v>13.473879028931803</c:v>
                </c:pt>
                <c:pt idx="2">
                  <c:v>24.426847125176685</c:v>
                </c:pt>
                <c:pt idx="3">
                  <c:v>42.014268009062974</c:v>
                </c:pt>
                <c:pt idx="4">
                  <c:v>68.62466040967476</c:v>
                </c:pt>
                <c:pt idx="5">
                  <c:v>106.55636796296623</c:v>
                </c:pt>
                <c:pt idx="6">
                  <c:v>157.47963564868957</c:v>
                </c:pt>
                <c:pt idx="7">
                  <c:v>221.82815948791404</c:v>
                </c:pt>
                <c:pt idx="8">
                  <c:v>298.282617634399</c:v>
                </c:pt>
                <c:pt idx="9">
                  <c:v>383.52358940211644</c:v>
                </c:pt>
                <c:pt idx="10">
                  <c:v>472.3764931298188</c:v>
                </c:pt>
                <c:pt idx="11">
                  <c:v>558.3557944564293</c:v>
                </c:pt>
                <c:pt idx="12">
                  <c:v>634.4934879202738</c:v>
                </c:pt>
                <c:pt idx="13">
                  <c:v>694.2603128964173</c:v>
                </c:pt>
                <c:pt idx="14">
                  <c:v>732.3906915972656</c:v>
                </c:pt>
                <c:pt idx="15">
                  <c:v>745.4905578404893</c:v>
                </c:pt>
                <c:pt idx="16">
                  <c:v>732.3906915972656</c:v>
                </c:pt>
                <c:pt idx="17">
                  <c:v>694.2603128964173</c:v>
                </c:pt>
                <c:pt idx="18">
                  <c:v>634.4934879202738</c:v>
                </c:pt>
                <c:pt idx="19">
                  <c:v>558.3557944564293</c:v>
                </c:pt>
                <c:pt idx="20">
                  <c:v>472.37649217097317</c:v>
                </c:pt>
                <c:pt idx="21">
                  <c:v>383.52358940211644</c:v>
                </c:pt>
                <c:pt idx="22">
                  <c:v>298.282617634399</c:v>
                </c:pt>
                <c:pt idx="23">
                  <c:v>221.82815948791404</c:v>
                </c:pt>
                <c:pt idx="24">
                  <c:v>157.47963564868957</c:v>
                </c:pt>
                <c:pt idx="25">
                  <c:v>106.55636796296623</c:v>
                </c:pt>
                <c:pt idx="26">
                  <c:v>68.62466040967476</c:v>
                </c:pt>
                <c:pt idx="27">
                  <c:v>42.014268009062974</c:v>
                </c:pt>
                <c:pt idx="28">
                  <c:v>24.426847125176685</c:v>
                </c:pt>
                <c:pt idx="29">
                  <c:v>13.473879028931803</c:v>
                </c:pt>
                <c:pt idx="30">
                  <c:v>7.045770006987755</c:v>
                </c:pt>
              </c:numCache>
            </c:numRef>
          </c:val>
        </c:ser>
        <c:ser>
          <c:idx val="15"/>
          <c:order val="15"/>
          <c:tx>
            <c:strRef>
              <c:f>Calculations!$R$44</c:f>
              <c:strCache>
                <c:ptCount val="1"/>
                <c:pt idx="0">
                  <c:v>45.00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Calculations!$R$45:$R$75</c:f>
              <c:numCache>
                <c:ptCount val="31"/>
                <c:pt idx="0">
                  <c:v>8.804336691997714</c:v>
                </c:pt>
                <c:pt idx="1">
                  <c:v>16.197602402396605</c:v>
                </c:pt>
                <c:pt idx="2">
                  <c:v>28.356127175165028</c:v>
                </c:pt>
                <c:pt idx="3">
                  <c:v>47.27211820671061</c:v>
                </c:pt>
                <c:pt idx="4">
                  <c:v>75.10916690765265</c:v>
                </c:pt>
                <c:pt idx="5">
                  <c:v>113.84948568750818</c:v>
                </c:pt>
                <c:pt idx="6">
                  <c:v>164.8147681646205</c:v>
                </c:pt>
                <c:pt idx="7">
                  <c:v>228.1506518150597</c:v>
                </c:pt>
                <c:pt idx="8">
                  <c:v>302.4092130017216</c:v>
                </c:pt>
                <c:pt idx="9">
                  <c:v>384.3683858172359</c:v>
                </c:pt>
                <c:pt idx="10">
                  <c:v>469.180298938035</c:v>
                </c:pt>
                <c:pt idx="11">
                  <c:v>550.8506475232947</c:v>
                </c:pt>
                <c:pt idx="12">
                  <c:v>622.9597376176248</c:v>
                </c:pt>
                <c:pt idx="13">
                  <c:v>679.475879155827</c:v>
                </c:pt>
                <c:pt idx="14">
                  <c:v>715.5075172814704</c:v>
                </c:pt>
                <c:pt idx="15">
                  <c:v>727.8835088676133</c:v>
                </c:pt>
                <c:pt idx="16">
                  <c:v>715.5075172814704</c:v>
                </c:pt>
                <c:pt idx="17">
                  <c:v>679.475879155827</c:v>
                </c:pt>
                <c:pt idx="18">
                  <c:v>622.9597376176248</c:v>
                </c:pt>
                <c:pt idx="19">
                  <c:v>550.8506475232947</c:v>
                </c:pt>
                <c:pt idx="20">
                  <c:v>469.1802979820633</c:v>
                </c:pt>
                <c:pt idx="21">
                  <c:v>384.3683858172359</c:v>
                </c:pt>
                <c:pt idx="22">
                  <c:v>302.4092130017216</c:v>
                </c:pt>
                <c:pt idx="23">
                  <c:v>228.1506518150597</c:v>
                </c:pt>
                <c:pt idx="24">
                  <c:v>164.8147681646205</c:v>
                </c:pt>
                <c:pt idx="25">
                  <c:v>113.84948568750818</c:v>
                </c:pt>
                <c:pt idx="26">
                  <c:v>75.10916690765265</c:v>
                </c:pt>
                <c:pt idx="27">
                  <c:v>47.27211820671061</c:v>
                </c:pt>
                <c:pt idx="28">
                  <c:v>28.356127175165028</c:v>
                </c:pt>
                <c:pt idx="29">
                  <c:v>16.197602402396605</c:v>
                </c:pt>
                <c:pt idx="30">
                  <c:v>8.804336691997714</c:v>
                </c:pt>
              </c:numCache>
            </c:numRef>
          </c:val>
        </c:ser>
        <c:ser>
          <c:idx val="16"/>
          <c:order val="16"/>
          <c:tx>
            <c:strRef>
              <c:f>Calculations!$S$44</c:f>
              <c:strCache>
                <c:ptCount val="1"/>
                <c:pt idx="0">
                  <c:v>48.00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Calculations!$S$45:$S$75</c:f>
              <c:numCache>
                <c:ptCount val="31"/>
                <c:pt idx="0">
                  <c:v>10.70995660865239</c:v>
                </c:pt>
                <c:pt idx="1">
                  <c:v>19.045425746688085</c:v>
                </c:pt>
                <c:pt idx="2">
                  <c:v>32.33369867420266</c:v>
                </c:pt>
                <c:pt idx="3">
                  <c:v>52.44195533870212</c:v>
                </c:pt>
                <c:pt idx="4">
                  <c:v>81.32038098835443</c:v>
                </c:pt>
                <c:pt idx="5">
                  <c:v>120.6700686426324</c:v>
                </c:pt>
                <c:pt idx="6">
                  <c:v>171.51727358167653</c:v>
                </c:pt>
                <c:pt idx="7">
                  <c:v>233.7748759603278</c:v>
                </c:pt>
                <c:pt idx="8">
                  <c:v>305.9027434532707</c:v>
                </c:pt>
                <c:pt idx="9">
                  <c:v>384.7772947151723</c:v>
                </c:pt>
                <c:pt idx="10">
                  <c:v>465.84078218031027</c:v>
                </c:pt>
                <c:pt idx="11">
                  <c:v>543.5295567290403</c:v>
                </c:pt>
                <c:pt idx="12">
                  <c:v>611.9104418101543</c:v>
                </c:pt>
                <c:pt idx="13">
                  <c:v>665.4056150717039</c:v>
                </c:pt>
                <c:pt idx="14">
                  <c:v>699.4780003959013</c:v>
                </c:pt>
                <c:pt idx="15">
                  <c:v>711.1763041366282</c:v>
                </c:pt>
                <c:pt idx="16">
                  <c:v>699.4780003959013</c:v>
                </c:pt>
                <c:pt idx="17">
                  <c:v>665.4056150717039</c:v>
                </c:pt>
                <c:pt idx="18">
                  <c:v>611.9104418101543</c:v>
                </c:pt>
                <c:pt idx="19">
                  <c:v>543.5295567290403</c:v>
                </c:pt>
                <c:pt idx="20">
                  <c:v>465.84078122720393</c:v>
                </c:pt>
                <c:pt idx="21">
                  <c:v>384.7772947151723</c:v>
                </c:pt>
                <c:pt idx="22">
                  <c:v>305.9027434532707</c:v>
                </c:pt>
                <c:pt idx="23">
                  <c:v>233.7748759603278</c:v>
                </c:pt>
                <c:pt idx="24">
                  <c:v>171.51727358167653</c:v>
                </c:pt>
                <c:pt idx="25">
                  <c:v>120.6700686426324</c:v>
                </c:pt>
                <c:pt idx="26">
                  <c:v>81.32038098835443</c:v>
                </c:pt>
                <c:pt idx="27">
                  <c:v>52.44195533870212</c:v>
                </c:pt>
                <c:pt idx="28">
                  <c:v>32.33369867420266</c:v>
                </c:pt>
                <c:pt idx="29">
                  <c:v>19.045425746688085</c:v>
                </c:pt>
                <c:pt idx="30">
                  <c:v>10.70995660865239</c:v>
                </c:pt>
              </c:numCache>
            </c:numRef>
          </c:val>
        </c:ser>
        <c:ser>
          <c:idx val="17"/>
          <c:order val="17"/>
          <c:tx>
            <c:strRef>
              <c:f>Calculations!$T$44</c:f>
              <c:strCache>
                <c:ptCount val="1"/>
                <c:pt idx="0">
                  <c:v>51.00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Calculations!$T$45:$T$75</c:f>
              <c:numCache>
                <c:ptCount val="31"/>
                <c:pt idx="0">
                  <c:v>12.741236222431803</c:v>
                </c:pt>
                <c:pt idx="1">
                  <c:v>21.98664701529632</c:v>
                </c:pt>
                <c:pt idx="2">
                  <c:v>36.32564984599723</c:v>
                </c:pt>
                <c:pt idx="3">
                  <c:v>57.497669334671315</c:v>
                </c:pt>
                <c:pt idx="4">
                  <c:v>87.25298432000844</c:v>
                </c:pt>
                <c:pt idx="5">
                  <c:v>127.04317363423966</c:v>
                </c:pt>
                <c:pt idx="6">
                  <c:v>177.64315958275998</c:v>
                </c:pt>
                <c:pt idx="7">
                  <c:v>238.7767984292703</c:v>
                </c:pt>
                <c:pt idx="8">
                  <c:v>308.83936332773294</c:v>
                </c:pt>
                <c:pt idx="9">
                  <c:v>384.8056853319814</c:v>
                </c:pt>
                <c:pt idx="10">
                  <c:v>462.3789966497279</c:v>
                </c:pt>
                <c:pt idx="11">
                  <c:v>536.378012192102</c:v>
                </c:pt>
                <c:pt idx="12">
                  <c:v>601.304829353083</c:v>
                </c:pt>
                <c:pt idx="13">
                  <c:v>651.9954822217336</c:v>
                </c:pt>
                <c:pt idx="14">
                  <c:v>684.2443681907275</c:v>
                </c:pt>
                <c:pt idx="15">
                  <c:v>695.3108905868777</c:v>
                </c:pt>
                <c:pt idx="16">
                  <c:v>684.2443681907275</c:v>
                </c:pt>
                <c:pt idx="17">
                  <c:v>651.9954822217336</c:v>
                </c:pt>
                <c:pt idx="18">
                  <c:v>601.304829353083</c:v>
                </c:pt>
                <c:pt idx="19">
                  <c:v>536.378012192102</c:v>
                </c:pt>
                <c:pt idx="20">
                  <c:v>462.3789956994783</c:v>
                </c:pt>
                <c:pt idx="21">
                  <c:v>384.8056853319814</c:v>
                </c:pt>
                <c:pt idx="22">
                  <c:v>308.83936332773294</c:v>
                </c:pt>
                <c:pt idx="23">
                  <c:v>238.7767984292703</c:v>
                </c:pt>
                <c:pt idx="24">
                  <c:v>177.64315958275998</c:v>
                </c:pt>
                <c:pt idx="25">
                  <c:v>127.04317363423966</c:v>
                </c:pt>
                <c:pt idx="26">
                  <c:v>87.25298432000844</c:v>
                </c:pt>
                <c:pt idx="27">
                  <c:v>57.497669334671315</c:v>
                </c:pt>
                <c:pt idx="28">
                  <c:v>36.32564984599723</c:v>
                </c:pt>
                <c:pt idx="29">
                  <c:v>21.98664701529632</c:v>
                </c:pt>
                <c:pt idx="30">
                  <c:v>12.741236222431803</c:v>
                </c:pt>
              </c:numCache>
            </c:numRef>
          </c:val>
        </c:ser>
        <c:axId val="34688118"/>
        <c:axId val="43757607"/>
        <c:axId val="58274144"/>
      </c:surface3DChart>
      <c:catAx>
        <c:axId val="3468811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Horizontal Transverse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757607"/>
        <c:crosses val="autoZero"/>
        <c:auto val="0"/>
        <c:lblOffset val="100"/>
        <c:tickLblSkip val="5"/>
        <c:tickMarkSkip val="5"/>
        <c:noMultiLvlLbl val="0"/>
      </c:catAx>
      <c:valAx>
        <c:axId val="43757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88118"/>
        <c:crossesAt val="1"/>
        <c:crossBetween val="midCat"/>
        <c:dispUnits/>
      </c:valAx>
      <c:ser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Longintudinal Distance(m)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7576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41"/>
          <c:y val="0.422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Longitudinal Concentration Profile
at y=0 (I.e., centerline of plume)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"/>
          <c:w val="0.925"/>
          <c:h val="0.80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xVal>
            <c:numRef>
              <c:f>Calculations!$C$44:$T$44</c:f>
              <c:numCache>
                <c:ptCount val="18"/>
                <c:pt idx="0">
                  <c:v>0.0001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</c:numCache>
            </c:numRef>
          </c:xVal>
          <c:yVal>
            <c:numRef>
              <c:f>Calculations!$C$60:$T$60</c:f>
              <c:numCache>
                <c:ptCount val="18"/>
                <c:pt idx="0">
                  <c:v>1000.0020975508029</c:v>
                </c:pt>
                <c:pt idx="1">
                  <c:v>996.9996360204971</c:v>
                </c:pt>
                <c:pt idx="2">
                  <c:v>992.7714810025449</c:v>
                </c:pt>
                <c:pt idx="3">
                  <c:v>982.6891559663874</c:v>
                </c:pt>
                <c:pt idx="4">
                  <c:v>965.8097760532156</c:v>
                </c:pt>
                <c:pt idx="5">
                  <c:v>944.3746045868489</c:v>
                </c:pt>
                <c:pt idx="6">
                  <c:v>920.5909999581428</c:v>
                </c:pt>
                <c:pt idx="7">
                  <c:v>895.9061759008054</c:v>
                </c:pt>
                <c:pt idx="8">
                  <c:v>871.1165509540011</c:v>
                </c:pt>
                <c:pt idx="9">
                  <c:v>846.564275476931</c:v>
                </c:pt>
                <c:pt idx="10">
                  <c:v>822.2772122845971</c:v>
                </c:pt>
                <c:pt idx="11">
                  <c:v>798.0530485220559</c:v>
                </c:pt>
                <c:pt idx="12">
                  <c:v>773.5101714638391</c:v>
                </c:pt>
                <c:pt idx="13">
                  <c:v>739.1958234761944</c:v>
                </c:pt>
                <c:pt idx="14">
                  <c:v>709.6916648340735</c:v>
                </c:pt>
                <c:pt idx="15">
                  <c:v>677.7227420370708</c:v>
                </c:pt>
                <c:pt idx="16">
                  <c:v>642.7611568529042</c:v>
                </c:pt>
                <c:pt idx="17">
                  <c:v>604.4340651582725</c:v>
                </c:pt>
              </c:numCache>
            </c:numRef>
          </c:yVal>
          <c:smooth val="1"/>
        </c:ser>
        <c:axId val="54705249"/>
        <c:axId val="22585194"/>
      </c:scatterChart>
      <c:val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Longitudinal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85194"/>
        <c:crosses val="autoZero"/>
        <c:crossBetween val="midCat"/>
        <c:dispUnits/>
      </c:val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05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Transverse Concentration Profile
at x=25m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922"/>
          <c:h val="0.805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Calculations!$B$45:$B$75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Calculations!$H$45:$H$75</c:f>
              <c:numCache>
                <c:ptCount val="31"/>
                <c:pt idx="0">
                  <c:v>0.02171881663981834</c:v>
                </c:pt>
                <c:pt idx="1">
                  <c:v>0.1162546748646228</c:v>
                </c:pt>
                <c:pt idx="2">
                  <c:v>0.5314923654092667</c:v>
                </c:pt>
                <c:pt idx="3">
                  <c:v>2.078727237035009</c:v>
                </c:pt>
                <c:pt idx="4">
                  <c:v>6.969545831380065</c:v>
                </c:pt>
                <c:pt idx="5">
                  <c:v>20.084833984745632</c:v>
                </c:pt>
                <c:pt idx="6">
                  <c:v>49.92155951356043</c:v>
                </c:pt>
                <c:pt idx="7">
                  <c:v>107.50674665717538</c:v>
                </c:pt>
                <c:pt idx="8">
                  <c:v>201.79742831808488</c:v>
                </c:pt>
                <c:pt idx="9">
                  <c:v>332.78524095071054</c:v>
                </c:pt>
                <c:pt idx="10">
                  <c:v>487.1585599167651</c:v>
                </c:pt>
                <c:pt idx="11">
                  <c:v>641.4555997556399</c:v>
                </c:pt>
                <c:pt idx="12">
                  <c:v>772.0311658089354</c:v>
                </c:pt>
                <c:pt idx="13">
                  <c:v>864.7750282588338</c:v>
                </c:pt>
                <c:pt idx="14">
                  <c:v>917.4694458023305</c:v>
                </c:pt>
                <c:pt idx="15">
                  <c:v>934.1908876287973</c:v>
                </c:pt>
                <c:pt idx="16">
                  <c:v>917.4694458023305</c:v>
                </c:pt>
                <c:pt idx="17">
                  <c:v>864.7750282588338</c:v>
                </c:pt>
                <c:pt idx="18">
                  <c:v>772.0311658089354</c:v>
                </c:pt>
                <c:pt idx="19">
                  <c:v>641.4555997556399</c:v>
                </c:pt>
                <c:pt idx="20">
                  <c:v>487.15855894240445</c:v>
                </c:pt>
                <c:pt idx="21">
                  <c:v>332.78524095071054</c:v>
                </c:pt>
                <c:pt idx="22">
                  <c:v>201.79742831808488</c:v>
                </c:pt>
                <c:pt idx="23">
                  <c:v>107.50674665717538</c:v>
                </c:pt>
                <c:pt idx="24">
                  <c:v>49.92155951356043</c:v>
                </c:pt>
                <c:pt idx="25">
                  <c:v>20.084833984745632</c:v>
                </c:pt>
                <c:pt idx="26">
                  <c:v>6.969545831380065</c:v>
                </c:pt>
                <c:pt idx="27">
                  <c:v>2.078727237035009</c:v>
                </c:pt>
                <c:pt idx="28">
                  <c:v>0.5314923654092667</c:v>
                </c:pt>
                <c:pt idx="29">
                  <c:v>0.1162546748646228</c:v>
                </c:pt>
                <c:pt idx="30">
                  <c:v>0.02171881663981834</c:v>
                </c:pt>
              </c:numCache>
            </c:numRef>
          </c:yVal>
          <c:smooth val="0"/>
        </c:ser>
        <c:axId val="1940155"/>
        <c:axId val="17461396"/>
      </c:scatterChart>
      <c:val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Horizontal Transverse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61396"/>
        <c:crosses val="autoZero"/>
        <c:crossBetween val="midCat"/>
        <c:dispUnits/>
      </c:valAx>
      <c:valAx>
        <c:axId val="174613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Concentrtion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0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Breakthrough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'Breakthrough Curve'!$B$11:$B$111</c:f>
              <c:numCache>
                <c:ptCount val="101"/>
                <c:pt idx="0">
                  <c:v>0</c:v>
                </c:pt>
                <c:pt idx="1">
                  <c:v>1.825</c:v>
                </c:pt>
                <c:pt idx="2">
                  <c:v>3.65</c:v>
                </c:pt>
                <c:pt idx="3">
                  <c:v>5.475</c:v>
                </c:pt>
                <c:pt idx="4">
                  <c:v>7.3</c:v>
                </c:pt>
                <c:pt idx="5">
                  <c:v>9.125</c:v>
                </c:pt>
                <c:pt idx="6">
                  <c:v>10.95</c:v>
                </c:pt>
                <c:pt idx="7">
                  <c:v>12.774999999999999</c:v>
                </c:pt>
                <c:pt idx="8">
                  <c:v>14.599999999999998</c:v>
                </c:pt>
                <c:pt idx="9">
                  <c:v>16.424999999999997</c:v>
                </c:pt>
                <c:pt idx="10">
                  <c:v>18.249999999999996</c:v>
                </c:pt>
                <c:pt idx="11">
                  <c:v>20.074999999999996</c:v>
                </c:pt>
                <c:pt idx="12">
                  <c:v>21.899999999999995</c:v>
                </c:pt>
                <c:pt idx="13">
                  <c:v>23.724999999999994</c:v>
                </c:pt>
                <c:pt idx="14">
                  <c:v>25.549999999999994</c:v>
                </c:pt>
                <c:pt idx="15">
                  <c:v>27.374999999999993</c:v>
                </c:pt>
                <c:pt idx="16">
                  <c:v>29.199999999999992</c:v>
                </c:pt>
                <c:pt idx="17">
                  <c:v>31.02499999999999</c:v>
                </c:pt>
                <c:pt idx="18">
                  <c:v>32.849999999999994</c:v>
                </c:pt>
                <c:pt idx="19">
                  <c:v>34.675</c:v>
                </c:pt>
                <c:pt idx="20">
                  <c:v>36.5</c:v>
                </c:pt>
                <c:pt idx="21">
                  <c:v>38.325</c:v>
                </c:pt>
                <c:pt idx="22">
                  <c:v>40.150000000000006</c:v>
                </c:pt>
                <c:pt idx="23">
                  <c:v>41.97500000000001</c:v>
                </c:pt>
                <c:pt idx="24">
                  <c:v>43.80000000000001</c:v>
                </c:pt>
                <c:pt idx="25">
                  <c:v>45.625000000000014</c:v>
                </c:pt>
                <c:pt idx="26">
                  <c:v>47.45000000000002</c:v>
                </c:pt>
                <c:pt idx="27">
                  <c:v>49.27500000000002</c:v>
                </c:pt>
                <c:pt idx="28">
                  <c:v>51.10000000000002</c:v>
                </c:pt>
                <c:pt idx="29">
                  <c:v>52.925000000000026</c:v>
                </c:pt>
                <c:pt idx="30">
                  <c:v>54.75000000000003</c:v>
                </c:pt>
                <c:pt idx="31">
                  <c:v>56.57500000000003</c:v>
                </c:pt>
                <c:pt idx="32">
                  <c:v>58.400000000000034</c:v>
                </c:pt>
                <c:pt idx="33">
                  <c:v>60.22500000000004</c:v>
                </c:pt>
                <c:pt idx="34">
                  <c:v>62.05000000000004</c:v>
                </c:pt>
                <c:pt idx="35">
                  <c:v>63.87500000000004</c:v>
                </c:pt>
                <c:pt idx="36">
                  <c:v>65.70000000000005</c:v>
                </c:pt>
                <c:pt idx="37">
                  <c:v>67.52500000000005</c:v>
                </c:pt>
                <c:pt idx="38">
                  <c:v>69.35000000000005</c:v>
                </c:pt>
                <c:pt idx="39">
                  <c:v>71.17500000000005</c:v>
                </c:pt>
                <c:pt idx="40">
                  <c:v>73.00000000000006</c:v>
                </c:pt>
                <c:pt idx="41">
                  <c:v>74.82500000000006</c:v>
                </c:pt>
                <c:pt idx="42">
                  <c:v>76.65000000000006</c:v>
                </c:pt>
                <c:pt idx="43">
                  <c:v>78.47500000000007</c:v>
                </c:pt>
                <c:pt idx="44">
                  <c:v>80.30000000000007</c:v>
                </c:pt>
                <c:pt idx="45">
                  <c:v>82.12500000000007</c:v>
                </c:pt>
                <c:pt idx="46">
                  <c:v>83.95000000000007</c:v>
                </c:pt>
                <c:pt idx="47">
                  <c:v>85.77500000000008</c:v>
                </c:pt>
                <c:pt idx="48">
                  <c:v>87.60000000000008</c:v>
                </c:pt>
                <c:pt idx="49">
                  <c:v>89.42500000000008</c:v>
                </c:pt>
                <c:pt idx="50">
                  <c:v>91.25000000000009</c:v>
                </c:pt>
                <c:pt idx="51">
                  <c:v>93.07500000000009</c:v>
                </c:pt>
                <c:pt idx="52">
                  <c:v>94.90000000000009</c:v>
                </c:pt>
                <c:pt idx="53">
                  <c:v>96.7250000000001</c:v>
                </c:pt>
                <c:pt idx="54">
                  <c:v>98.5500000000001</c:v>
                </c:pt>
                <c:pt idx="55">
                  <c:v>100.3750000000001</c:v>
                </c:pt>
                <c:pt idx="56">
                  <c:v>102.2000000000001</c:v>
                </c:pt>
                <c:pt idx="57">
                  <c:v>104.0250000000001</c:v>
                </c:pt>
                <c:pt idx="58">
                  <c:v>105.85000000000011</c:v>
                </c:pt>
                <c:pt idx="59">
                  <c:v>107.67500000000011</c:v>
                </c:pt>
                <c:pt idx="60">
                  <c:v>109.50000000000011</c:v>
                </c:pt>
                <c:pt idx="61">
                  <c:v>111.32500000000012</c:v>
                </c:pt>
                <c:pt idx="62">
                  <c:v>113.15000000000012</c:v>
                </c:pt>
                <c:pt idx="63">
                  <c:v>114.97500000000012</c:v>
                </c:pt>
                <c:pt idx="64">
                  <c:v>116.80000000000013</c:v>
                </c:pt>
                <c:pt idx="65">
                  <c:v>118.62500000000013</c:v>
                </c:pt>
                <c:pt idx="66">
                  <c:v>120.45000000000013</c:v>
                </c:pt>
                <c:pt idx="67">
                  <c:v>122.27500000000013</c:v>
                </c:pt>
                <c:pt idx="68">
                  <c:v>124.10000000000014</c:v>
                </c:pt>
                <c:pt idx="69">
                  <c:v>125.92500000000014</c:v>
                </c:pt>
                <c:pt idx="70">
                  <c:v>127.75000000000014</c:v>
                </c:pt>
                <c:pt idx="71">
                  <c:v>129.57500000000013</c:v>
                </c:pt>
                <c:pt idx="72">
                  <c:v>131.40000000000012</c:v>
                </c:pt>
                <c:pt idx="73">
                  <c:v>133.2250000000001</c:v>
                </c:pt>
                <c:pt idx="74">
                  <c:v>135.0500000000001</c:v>
                </c:pt>
                <c:pt idx="75">
                  <c:v>136.87500000000009</c:v>
                </c:pt>
                <c:pt idx="76">
                  <c:v>138.70000000000007</c:v>
                </c:pt>
                <c:pt idx="77">
                  <c:v>140.52500000000006</c:v>
                </c:pt>
                <c:pt idx="78">
                  <c:v>142.35000000000005</c:v>
                </c:pt>
                <c:pt idx="79">
                  <c:v>144.17500000000004</c:v>
                </c:pt>
                <c:pt idx="80">
                  <c:v>146.00000000000003</c:v>
                </c:pt>
                <c:pt idx="81">
                  <c:v>147.82500000000002</c:v>
                </c:pt>
                <c:pt idx="82">
                  <c:v>149.65</c:v>
                </c:pt>
                <c:pt idx="83">
                  <c:v>151.475</c:v>
                </c:pt>
                <c:pt idx="84">
                  <c:v>153.29999999999998</c:v>
                </c:pt>
                <c:pt idx="85">
                  <c:v>155.12499999999997</c:v>
                </c:pt>
                <c:pt idx="86">
                  <c:v>156.94999999999996</c:v>
                </c:pt>
                <c:pt idx="87">
                  <c:v>158.77499999999995</c:v>
                </c:pt>
                <c:pt idx="88">
                  <c:v>160.59999999999994</c:v>
                </c:pt>
                <c:pt idx="89">
                  <c:v>162.42499999999993</c:v>
                </c:pt>
                <c:pt idx="90">
                  <c:v>164.24999999999991</c:v>
                </c:pt>
                <c:pt idx="91">
                  <c:v>166.0749999999999</c:v>
                </c:pt>
                <c:pt idx="92">
                  <c:v>167.8999999999999</c:v>
                </c:pt>
                <c:pt idx="93">
                  <c:v>169.72499999999988</c:v>
                </c:pt>
                <c:pt idx="94">
                  <c:v>171.54999999999987</c:v>
                </c:pt>
                <c:pt idx="95">
                  <c:v>173.37499999999986</c:v>
                </c:pt>
                <c:pt idx="96">
                  <c:v>175.19999999999985</c:v>
                </c:pt>
                <c:pt idx="97">
                  <c:v>177.02499999999984</c:v>
                </c:pt>
                <c:pt idx="98">
                  <c:v>178.84999999999982</c:v>
                </c:pt>
                <c:pt idx="99">
                  <c:v>180.6749999999998</c:v>
                </c:pt>
                <c:pt idx="100">
                  <c:v>182.4999999999998</c:v>
                </c:pt>
              </c:numCache>
            </c:numRef>
          </c:xVal>
          <c:yVal>
            <c:numRef>
              <c:f>'Breakthrough Curve'!$D$11:$D$111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1.2411990492265067E-07</c:v>
                </c:pt>
                <c:pt idx="9">
                  <c:v>3.602823109396561E-06</c:v>
                </c:pt>
                <c:pt idx="10">
                  <c:v>5.227911741680957E-05</c:v>
                </c:pt>
                <c:pt idx="11">
                  <c:v>0.0004580103805254127</c:v>
                </c:pt>
                <c:pt idx="12">
                  <c:v>0.0027477392257438883</c:v>
                </c:pt>
                <c:pt idx="13">
                  <c:v>0.012317442365755441</c:v>
                </c:pt>
                <c:pt idx="14">
                  <c:v>0.04391341807822101</c:v>
                </c:pt>
                <c:pt idx="15">
                  <c:v>0.13034243173210924</c:v>
                </c:pt>
                <c:pt idx="16">
                  <c:v>0.3333569776314843</c:v>
                </c:pt>
                <c:pt idx="17">
                  <c:v>0.7542078839146025</c:v>
                </c:pt>
                <c:pt idx="18">
                  <c:v>1.5407194665559358</c:v>
                </c:pt>
                <c:pt idx="19">
                  <c:v>2.8882553158158903</c:v>
                </c:pt>
                <c:pt idx="20">
                  <c:v>5.033342305292033</c:v>
                </c:pt>
                <c:pt idx="21">
                  <c:v>8.24041451390098</c:v>
                </c:pt>
                <c:pt idx="22">
                  <c:v>12.783555362493392</c:v>
                </c:pt>
                <c:pt idx="23">
                  <c:v>18.92591829815802</c:v>
                </c:pt>
                <c:pt idx="24">
                  <c:v>26.899630410099764</c:v>
                </c:pt>
                <c:pt idx="25">
                  <c:v>36.88856428259467</c:v>
                </c:pt>
                <c:pt idx="26">
                  <c:v>49.01562497808276</c:v>
                </c:pt>
                <c:pt idx="27">
                  <c:v>63.33536382453746</c:v>
                </c:pt>
                <c:pt idx="28">
                  <c:v>79.8319680566981</c:v>
                </c:pt>
                <c:pt idx="29">
                  <c:v>98.42208502695242</c:v>
                </c:pt>
                <c:pt idx="30">
                  <c:v>118.96155823182288</c:v>
                </c:pt>
                <c:pt idx="31">
                  <c:v>141.2549705602169</c:v>
                </c:pt>
                <c:pt idx="32">
                  <c:v>165.06687203272654</c:v>
                </c:pt>
                <c:pt idx="33">
                  <c:v>190.13366826326688</c:v>
                </c:pt>
                <c:pt idx="34">
                  <c:v>216.17531580629705</c:v>
                </c:pt>
                <c:pt idx="35">
                  <c:v>242.90617222012648</c:v>
                </c:pt>
                <c:pt idx="36">
                  <c:v>270.0445524326968</c:v>
                </c:pt>
                <c:pt idx="37">
                  <c:v>297.32072896963547</c:v>
                </c:pt>
                <c:pt idx="38">
                  <c:v>324.4832704614777</c:v>
                </c:pt>
                <c:pt idx="39">
                  <c:v>351.3037359360949</c:v>
                </c:pt>
                <c:pt idx="40">
                  <c:v>377.57978620236673</c:v>
                </c:pt>
                <c:pt idx="41">
                  <c:v>403.13650005478104</c:v>
                </c:pt>
                <c:pt idx="42">
                  <c:v>427.82754543304446</c:v>
                </c:pt>
                <c:pt idx="43">
                  <c:v>451.5344635245164</c:v>
                </c:pt>
                <c:pt idx="44">
                  <c:v>474.1653990337408</c:v>
                </c:pt>
                <c:pt idx="45">
                  <c:v>495.6533711825104</c:v>
                </c:pt>
                <c:pt idx="46">
                  <c:v>515.9541334115369</c:v>
                </c:pt>
                <c:pt idx="47">
                  <c:v>535.0437838395445</c:v>
                </c:pt>
                <c:pt idx="48">
                  <c:v>552.9162592762999</c:v>
                </c:pt>
                <c:pt idx="49">
                  <c:v>569.5808183698867</c:v>
                </c:pt>
                <c:pt idx="50">
                  <c:v>585.0595949104621</c:v>
                </c:pt>
                <c:pt idx="51">
                  <c:v>599.3852807620433</c:v>
                </c:pt>
                <c:pt idx="52">
                  <c:v>612.5989794740442</c:v>
                </c:pt>
                <c:pt idx="53">
                  <c:v>624.7482562829249</c:v>
                </c:pt>
                <c:pt idx="54">
                  <c:v>635.88539777257</c:v>
                </c:pt>
                <c:pt idx="55">
                  <c:v>646.0658846586648</c:v>
                </c:pt>
                <c:pt idx="56">
                  <c:v>655.3470736903108</c:v>
                </c:pt>
                <c:pt idx="57">
                  <c:v>663.7870791969838</c:v>
                </c:pt>
                <c:pt idx="58">
                  <c:v>671.4438410296818</c:v>
                </c:pt>
                <c:pt idx="59">
                  <c:v>678.3743632486236</c:v>
                </c:pt>
                <c:pt idx="60">
                  <c:v>684.6341066198805</c:v>
                </c:pt>
                <c:pt idx="61">
                  <c:v>690.2765175552929</c:v>
                </c:pt>
                <c:pt idx="62">
                  <c:v>695.3526763528387</c:v>
                </c:pt>
                <c:pt idx="63">
                  <c:v>699.9110482901541</c:v>
                </c:pt>
                <c:pt idx="64">
                  <c:v>703.9973221450969</c:v>
                </c:pt>
                <c:pt idx="65">
                  <c:v>707.6543219452739</c:v>
                </c:pt>
                <c:pt idx="66">
                  <c:v>710.9219790894882</c:v>
                </c:pt>
                <c:pt idx="67">
                  <c:v>713.8373533658245</c:v>
                </c:pt>
                <c:pt idx="68">
                  <c:v>716.4346927595795</c:v>
                </c:pt>
                <c:pt idx="69">
                  <c:v>718.7455232605171</c:v>
                </c:pt>
                <c:pt idx="70">
                  <c:v>720.798761116383</c:v>
                </c:pt>
                <c:pt idx="71">
                  <c:v>722.6208411214224</c:v>
                </c:pt>
                <c:pt idx="72">
                  <c:v>724.2358555656092</c:v>
                </c:pt>
                <c:pt idx="73">
                  <c:v>725.6656993990695</c:v>
                </c:pt>
                <c:pt idx="74">
                  <c:v>726.9302179877094</c:v>
                </c:pt>
                <c:pt idx="75">
                  <c:v>728.0473545543556</c:v>
                </c:pt>
                <c:pt idx="76">
                  <c:v>729.0332950209131</c:v>
                </c:pt>
                <c:pt idx="77">
                  <c:v>729.902608498545</c:v>
                </c:pt>
                <c:pt idx="78">
                  <c:v>730.6683821228039</c:v>
                </c:pt>
                <c:pt idx="79">
                  <c:v>731.342349307384</c:v>
                </c:pt>
                <c:pt idx="80">
                  <c:v>731.9350108019803</c:v>
                </c:pt>
                <c:pt idx="81">
                  <c:v>732.4557481946385</c:v>
                </c:pt>
                <c:pt idx="82">
                  <c:v>732.9129297044251</c:v>
                </c:pt>
                <c:pt idx="83">
                  <c:v>733.3140082731879</c:v>
                </c:pt>
                <c:pt idx="84">
                  <c:v>733.6656120918952</c:v>
                </c:pt>
                <c:pt idx="85">
                  <c:v>733.9736277932038</c:v>
                </c:pt>
                <c:pt idx="86">
                  <c:v>734.243276612526</c:v>
                </c:pt>
                <c:pt idx="87">
                  <c:v>734.479183869369</c:v>
                </c:pt>
                <c:pt idx="88">
                  <c:v>734.6854421529379</c:v>
                </c:pt>
                <c:pt idx="89">
                  <c:v>734.8656686142497</c:v>
                </c:pt>
                <c:pt idx="90">
                  <c:v>735.023056774134</c:v>
                </c:pt>
                <c:pt idx="91">
                  <c:v>735.1604232549031</c:v>
                </c:pt>
                <c:pt idx="92">
                  <c:v>735.2802498351801</c:v>
                </c:pt>
                <c:pt idx="93">
                  <c:v>735.3847212140768</c:v>
                </c:pt>
                <c:pt idx="94">
                  <c:v>735.475758853984</c:v>
                </c:pt>
                <c:pt idx="95">
                  <c:v>735.5550512518446</c:v>
                </c:pt>
                <c:pt idx="96">
                  <c:v>735.6240809678222</c:v>
                </c:pt>
                <c:pt idx="97">
                  <c:v>735.6841487185035</c:v>
                </c:pt>
                <c:pt idx="98">
                  <c:v>735.7363948197558</c:v>
                </c:pt>
                <c:pt idx="99">
                  <c:v>735.7818182425609</c:v>
                </c:pt>
                <c:pt idx="100">
                  <c:v>735.8212935238837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'Breakthrough Curve'!$B$11:$B$111</c:f>
              <c:numCache>
                <c:ptCount val="101"/>
                <c:pt idx="0">
                  <c:v>0</c:v>
                </c:pt>
                <c:pt idx="1">
                  <c:v>1.825</c:v>
                </c:pt>
                <c:pt idx="2">
                  <c:v>3.65</c:v>
                </c:pt>
                <c:pt idx="3">
                  <c:v>5.475</c:v>
                </c:pt>
                <c:pt idx="4">
                  <c:v>7.3</c:v>
                </c:pt>
                <c:pt idx="5">
                  <c:v>9.125</c:v>
                </c:pt>
                <c:pt idx="6">
                  <c:v>10.95</c:v>
                </c:pt>
                <c:pt idx="7">
                  <c:v>12.774999999999999</c:v>
                </c:pt>
                <c:pt idx="8">
                  <c:v>14.599999999999998</c:v>
                </c:pt>
                <c:pt idx="9">
                  <c:v>16.424999999999997</c:v>
                </c:pt>
                <c:pt idx="10">
                  <c:v>18.249999999999996</c:v>
                </c:pt>
                <c:pt idx="11">
                  <c:v>20.074999999999996</c:v>
                </c:pt>
                <c:pt idx="12">
                  <c:v>21.899999999999995</c:v>
                </c:pt>
                <c:pt idx="13">
                  <c:v>23.724999999999994</c:v>
                </c:pt>
                <c:pt idx="14">
                  <c:v>25.549999999999994</c:v>
                </c:pt>
                <c:pt idx="15">
                  <c:v>27.374999999999993</c:v>
                </c:pt>
                <c:pt idx="16">
                  <c:v>29.199999999999992</c:v>
                </c:pt>
                <c:pt idx="17">
                  <c:v>31.02499999999999</c:v>
                </c:pt>
                <c:pt idx="18">
                  <c:v>32.849999999999994</c:v>
                </c:pt>
                <c:pt idx="19">
                  <c:v>34.675</c:v>
                </c:pt>
                <c:pt idx="20">
                  <c:v>36.5</c:v>
                </c:pt>
                <c:pt idx="21">
                  <c:v>38.325</c:v>
                </c:pt>
                <c:pt idx="22">
                  <c:v>40.150000000000006</c:v>
                </c:pt>
                <c:pt idx="23">
                  <c:v>41.97500000000001</c:v>
                </c:pt>
                <c:pt idx="24">
                  <c:v>43.80000000000001</c:v>
                </c:pt>
                <c:pt idx="25">
                  <c:v>45.625000000000014</c:v>
                </c:pt>
                <c:pt idx="26">
                  <c:v>47.45000000000002</c:v>
                </c:pt>
                <c:pt idx="27">
                  <c:v>49.27500000000002</c:v>
                </c:pt>
                <c:pt idx="28">
                  <c:v>51.10000000000002</c:v>
                </c:pt>
                <c:pt idx="29">
                  <c:v>52.925000000000026</c:v>
                </c:pt>
                <c:pt idx="30">
                  <c:v>54.75000000000003</c:v>
                </c:pt>
                <c:pt idx="31">
                  <c:v>56.57500000000003</c:v>
                </c:pt>
                <c:pt idx="32">
                  <c:v>58.400000000000034</c:v>
                </c:pt>
                <c:pt idx="33">
                  <c:v>60.22500000000004</c:v>
                </c:pt>
                <c:pt idx="34">
                  <c:v>62.05000000000004</c:v>
                </c:pt>
                <c:pt idx="35">
                  <c:v>63.87500000000004</c:v>
                </c:pt>
                <c:pt idx="36">
                  <c:v>65.70000000000005</c:v>
                </c:pt>
                <c:pt idx="37">
                  <c:v>67.52500000000005</c:v>
                </c:pt>
                <c:pt idx="38">
                  <c:v>69.35000000000005</c:v>
                </c:pt>
                <c:pt idx="39">
                  <c:v>71.17500000000005</c:v>
                </c:pt>
                <c:pt idx="40">
                  <c:v>73.00000000000006</c:v>
                </c:pt>
                <c:pt idx="41">
                  <c:v>74.82500000000006</c:v>
                </c:pt>
                <c:pt idx="42">
                  <c:v>76.65000000000006</c:v>
                </c:pt>
                <c:pt idx="43">
                  <c:v>78.47500000000007</c:v>
                </c:pt>
                <c:pt idx="44">
                  <c:v>80.30000000000007</c:v>
                </c:pt>
                <c:pt idx="45">
                  <c:v>82.12500000000007</c:v>
                </c:pt>
                <c:pt idx="46">
                  <c:v>83.95000000000007</c:v>
                </c:pt>
                <c:pt idx="47">
                  <c:v>85.77500000000008</c:v>
                </c:pt>
                <c:pt idx="48">
                  <c:v>87.60000000000008</c:v>
                </c:pt>
                <c:pt idx="49">
                  <c:v>89.42500000000008</c:v>
                </c:pt>
                <c:pt idx="50">
                  <c:v>91.25000000000009</c:v>
                </c:pt>
                <c:pt idx="51">
                  <c:v>93.07500000000009</c:v>
                </c:pt>
                <c:pt idx="52">
                  <c:v>94.90000000000009</c:v>
                </c:pt>
                <c:pt idx="53">
                  <c:v>96.7250000000001</c:v>
                </c:pt>
                <c:pt idx="54">
                  <c:v>98.5500000000001</c:v>
                </c:pt>
                <c:pt idx="55">
                  <c:v>100.3750000000001</c:v>
                </c:pt>
                <c:pt idx="56">
                  <c:v>102.2000000000001</c:v>
                </c:pt>
                <c:pt idx="57">
                  <c:v>104.0250000000001</c:v>
                </c:pt>
                <c:pt idx="58">
                  <c:v>105.85000000000011</c:v>
                </c:pt>
                <c:pt idx="59">
                  <c:v>107.67500000000011</c:v>
                </c:pt>
                <c:pt idx="60">
                  <c:v>109.50000000000011</c:v>
                </c:pt>
                <c:pt idx="61">
                  <c:v>111.32500000000012</c:v>
                </c:pt>
                <c:pt idx="62">
                  <c:v>113.15000000000012</c:v>
                </c:pt>
                <c:pt idx="63">
                  <c:v>114.97500000000012</c:v>
                </c:pt>
                <c:pt idx="64">
                  <c:v>116.80000000000013</c:v>
                </c:pt>
                <c:pt idx="65">
                  <c:v>118.62500000000013</c:v>
                </c:pt>
                <c:pt idx="66">
                  <c:v>120.45000000000013</c:v>
                </c:pt>
                <c:pt idx="67">
                  <c:v>122.27500000000013</c:v>
                </c:pt>
                <c:pt idx="68">
                  <c:v>124.10000000000014</c:v>
                </c:pt>
                <c:pt idx="69">
                  <c:v>125.92500000000014</c:v>
                </c:pt>
                <c:pt idx="70">
                  <c:v>127.75000000000014</c:v>
                </c:pt>
                <c:pt idx="71">
                  <c:v>129.57500000000013</c:v>
                </c:pt>
                <c:pt idx="72">
                  <c:v>131.40000000000012</c:v>
                </c:pt>
                <c:pt idx="73">
                  <c:v>133.2250000000001</c:v>
                </c:pt>
                <c:pt idx="74">
                  <c:v>135.0500000000001</c:v>
                </c:pt>
                <c:pt idx="75">
                  <c:v>136.87500000000009</c:v>
                </c:pt>
                <c:pt idx="76">
                  <c:v>138.70000000000007</c:v>
                </c:pt>
                <c:pt idx="77">
                  <c:v>140.52500000000006</c:v>
                </c:pt>
                <c:pt idx="78">
                  <c:v>142.35000000000005</c:v>
                </c:pt>
                <c:pt idx="79">
                  <c:v>144.17500000000004</c:v>
                </c:pt>
                <c:pt idx="80">
                  <c:v>146.00000000000003</c:v>
                </c:pt>
                <c:pt idx="81">
                  <c:v>147.82500000000002</c:v>
                </c:pt>
                <c:pt idx="82">
                  <c:v>149.65</c:v>
                </c:pt>
                <c:pt idx="83">
                  <c:v>151.475</c:v>
                </c:pt>
                <c:pt idx="84">
                  <c:v>153.29999999999998</c:v>
                </c:pt>
                <c:pt idx="85">
                  <c:v>155.12499999999997</c:v>
                </c:pt>
                <c:pt idx="86">
                  <c:v>156.94999999999996</c:v>
                </c:pt>
                <c:pt idx="87">
                  <c:v>158.77499999999995</c:v>
                </c:pt>
                <c:pt idx="88">
                  <c:v>160.59999999999994</c:v>
                </c:pt>
                <c:pt idx="89">
                  <c:v>162.42499999999993</c:v>
                </c:pt>
                <c:pt idx="90">
                  <c:v>164.24999999999991</c:v>
                </c:pt>
                <c:pt idx="91">
                  <c:v>166.0749999999999</c:v>
                </c:pt>
                <c:pt idx="92">
                  <c:v>167.8999999999999</c:v>
                </c:pt>
                <c:pt idx="93">
                  <c:v>169.72499999999988</c:v>
                </c:pt>
                <c:pt idx="94">
                  <c:v>171.54999999999987</c:v>
                </c:pt>
                <c:pt idx="95">
                  <c:v>173.37499999999986</c:v>
                </c:pt>
                <c:pt idx="96">
                  <c:v>175.19999999999985</c:v>
                </c:pt>
                <c:pt idx="97">
                  <c:v>177.02499999999984</c:v>
                </c:pt>
                <c:pt idx="98">
                  <c:v>178.84999999999982</c:v>
                </c:pt>
                <c:pt idx="99">
                  <c:v>180.6749999999998</c:v>
                </c:pt>
                <c:pt idx="100">
                  <c:v>182.4999999999998</c:v>
                </c:pt>
              </c:numCache>
            </c:numRef>
          </c:xVal>
          <c:yVal>
            <c:numRef>
              <c:f>'Breakthrough Curve'!$E$11:$E$111</c:f>
              <c:numCache>
                <c:ptCount val="101"/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'Breakthrough Curve'!$B$11:$B$111</c:f>
              <c:numCache>
                <c:ptCount val="101"/>
                <c:pt idx="0">
                  <c:v>0</c:v>
                </c:pt>
                <c:pt idx="1">
                  <c:v>1.825</c:v>
                </c:pt>
                <c:pt idx="2">
                  <c:v>3.65</c:v>
                </c:pt>
                <c:pt idx="3">
                  <c:v>5.475</c:v>
                </c:pt>
                <c:pt idx="4">
                  <c:v>7.3</c:v>
                </c:pt>
                <c:pt idx="5">
                  <c:v>9.125</c:v>
                </c:pt>
                <c:pt idx="6">
                  <c:v>10.95</c:v>
                </c:pt>
                <c:pt idx="7">
                  <c:v>12.774999999999999</c:v>
                </c:pt>
                <c:pt idx="8">
                  <c:v>14.599999999999998</c:v>
                </c:pt>
                <c:pt idx="9">
                  <c:v>16.424999999999997</c:v>
                </c:pt>
                <c:pt idx="10">
                  <c:v>18.249999999999996</c:v>
                </c:pt>
                <c:pt idx="11">
                  <c:v>20.074999999999996</c:v>
                </c:pt>
                <c:pt idx="12">
                  <c:v>21.899999999999995</c:v>
                </c:pt>
                <c:pt idx="13">
                  <c:v>23.724999999999994</c:v>
                </c:pt>
                <c:pt idx="14">
                  <c:v>25.549999999999994</c:v>
                </c:pt>
                <c:pt idx="15">
                  <c:v>27.374999999999993</c:v>
                </c:pt>
                <c:pt idx="16">
                  <c:v>29.199999999999992</c:v>
                </c:pt>
                <c:pt idx="17">
                  <c:v>31.02499999999999</c:v>
                </c:pt>
                <c:pt idx="18">
                  <c:v>32.849999999999994</c:v>
                </c:pt>
                <c:pt idx="19">
                  <c:v>34.675</c:v>
                </c:pt>
                <c:pt idx="20">
                  <c:v>36.5</c:v>
                </c:pt>
                <c:pt idx="21">
                  <c:v>38.325</c:v>
                </c:pt>
                <c:pt idx="22">
                  <c:v>40.150000000000006</c:v>
                </c:pt>
                <c:pt idx="23">
                  <c:v>41.97500000000001</c:v>
                </c:pt>
                <c:pt idx="24">
                  <c:v>43.80000000000001</c:v>
                </c:pt>
                <c:pt idx="25">
                  <c:v>45.625000000000014</c:v>
                </c:pt>
                <c:pt idx="26">
                  <c:v>47.45000000000002</c:v>
                </c:pt>
                <c:pt idx="27">
                  <c:v>49.27500000000002</c:v>
                </c:pt>
                <c:pt idx="28">
                  <c:v>51.10000000000002</c:v>
                </c:pt>
                <c:pt idx="29">
                  <c:v>52.925000000000026</c:v>
                </c:pt>
                <c:pt idx="30">
                  <c:v>54.75000000000003</c:v>
                </c:pt>
                <c:pt idx="31">
                  <c:v>56.57500000000003</c:v>
                </c:pt>
                <c:pt idx="32">
                  <c:v>58.400000000000034</c:v>
                </c:pt>
                <c:pt idx="33">
                  <c:v>60.22500000000004</c:v>
                </c:pt>
                <c:pt idx="34">
                  <c:v>62.05000000000004</c:v>
                </c:pt>
                <c:pt idx="35">
                  <c:v>63.87500000000004</c:v>
                </c:pt>
                <c:pt idx="36">
                  <c:v>65.70000000000005</c:v>
                </c:pt>
                <c:pt idx="37">
                  <c:v>67.52500000000005</c:v>
                </c:pt>
                <c:pt idx="38">
                  <c:v>69.35000000000005</c:v>
                </c:pt>
                <c:pt idx="39">
                  <c:v>71.17500000000005</c:v>
                </c:pt>
                <c:pt idx="40">
                  <c:v>73.00000000000006</c:v>
                </c:pt>
                <c:pt idx="41">
                  <c:v>74.82500000000006</c:v>
                </c:pt>
                <c:pt idx="42">
                  <c:v>76.65000000000006</c:v>
                </c:pt>
                <c:pt idx="43">
                  <c:v>78.47500000000007</c:v>
                </c:pt>
                <c:pt idx="44">
                  <c:v>80.30000000000007</c:v>
                </c:pt>
                <c:pt idx="45">
                  <c:v>82.12500000000007</c:v>
                </c:pt>
                <c:pt idx="46">
                  <c:v>83.95000000000007</c:v>
                </c:pt>
                <c:pt idx="47">
                  <c:v>85.77500000000008</c:v>
                </c:pt>
                <c:pt idx="48">
                  <c:v>87.60000000000008</c:v>
                </c:pt>
                <c:pt idx="49">
                  <c:v>89.42500000000008</c:v>
                </c:pt>
                <c:pt idx="50">
                  <c:v>91.25000000000009</c:v>
                </c:pt>
                <c:pt idx="51">
                  <c:v>93.07500000000009</c:v>
                </c:pt>
                <c:pt idx="52">
                  <c:v>94.90000000000009</c:v>
                </c:pt>
                <c:pt idx="53">
                  <c:v>96.7250000000001</c:v>
                </c:pt>
                <c:pt idx="54">
                  <c:v>98.5500000000001</c:v>
                </c:pt>
                <c:pt idx="55">
                  <c:v>100.3750000000001</c:v>
                </c:pt>
                <c:pt idx="56">
                  <c:v>102.2000000000001</c:v>
                </c:pt>
                <c:pt idx="57">
                  <c:v>104.0250000000001</c:v>
                </c:pt>
                <c:pt idx="58">
                  <c:v>105.85000000000011</c:v>
                </c:pt>
                <c:pt idx="59">
                  <c:v>107.67500000000011</c:v>
                </c:pt>
                <c:pt idx="60">
                  <c:v>109.50000000000011</c:v>
                </c:pt>
                <c:pt idx="61">
                  <c:v>111.32500000000012</c:v>
                </c:pt>
                <c:pt idx="62">
                  <c:v>113.15000000000012</c:v>
                </c:pt>
                <c:pt idx="63">
                  <c:v>114.97500000000012</c:v>
                </c:pt>
                <c:pt idx="64">
                  <c:v>116.80000000000013</c:v>
                </c:pt>
                <c:pt idx="65">
                  <c:v>118.62500000000013</c:v>
                </c:pt>
                <c:pt idx="66">
                  <c:v>120.45000000000013</c:v>
                </c:pt>
                <c:pt idx="67">
                  <c:v>122.27500000000013</c:v>
                </c:pt>
                <c:pt idx="68">
                  <c:v>124.10000000000014</c:v>
                </c:pt>
                <c:pt idx="69">
                  <c:v>125.92500000000014</c:v>
                </c:pt>
                <c:pt idx="70">
                  <c:v>127.75000000000014</c:v>
                </c:pt>
                <c:pt idx="71">
                  <c:v>129.57500000000013</c:v>
                </c:pt>
                <c:pt idx="72">
                  <c:v>131.40000000000012</c:v>
                </c:pt>
                <c:pt idx="73">
                  <c:v>133.2250000000001</c:v>
                </c:pt>
                <c:pt idx="74">
                  <c:v>135.0500000000001</c:v>
                </c:pt>
                <c:pt idx="75">
                  <c:v>136.87500000000009</c:v>
                </c:pt>
                <c:pt idx="76">
                  <c:v>138.70000000000007</c:v>
                </c:pt>
                <c:pt idx="77">
                  <c:v>140.52500000000006</c:v>
                </c:pt>
                <c:pt idx="78">
                  <c:v>142.35000000000005</c:v>
                </c:pt>
                <c:pt idx="79">
                  <c:v>144.17500000000004</c:v>
                </c:pt>
                <c:pt idx="80">
                  <c:v>146.00000000000003</c:v>
                </c:pt>
                <c:pt idx="81">
                  <c:v>147.82500000000002</c:v>
                </c:pt>
                <c:pt idx="82">
                  <c:v>149.65</c:v>
                </c:pt>
                <c:pt idx="83">
                  <c:v>151.475</c:v>
                </c:pt>
                <c:pt idx="84">
                  <c:v>153.29999999999998</c:v>
                </c:pt>
                <c:pt idx="85">
                  <c:v>155.12499999999997</c:v>
                </c:pt>
                <c:pt idx="86">
                  <c:v>156.94999999999996</c:v>
                </c:pt>
                <c:pt idx="87">
                  <c:v>158.77499999999995</c:v>
                </c:pt>
                <c:pt idx="88">
                  <c:v>160.59999999999994</c:v>
                </c:pt>
                <c:pt idx="89">
                  <c:v>162.42499999999993</c:v>
                </c:pt>
                <c:pt idx="90">
                  <c:v>164.24999999999991</c:v>
                </c:pt>
                <c:pt idx="91">
                  <c:v>166.0749999999999</c:v>
                </c:pt>
                <c:pt idx="92">
                  <c:v>167.8999999999999</c:v>
                </c:pt>
                <c:pt idx="93">
                  <c:v>169.72499999999988</c:v>
                </c:pt>
                <c:pt idx="94">
                  <c:v>171.54999999999987</c:v>
                </c:pt>
                <c:pt idx="95">
                  <c:v>173.37499999999986</c:v>
                </c:pt>
                <c:pt idx="96">
                  <c:v>175.19999999999985</c:v>
                </c:pt>
                <c:pt idx="97">
                  <c:v>177.02499999999984</c:v>
                </c:pt>
                <c:pt idx="98">
                  <c:v>178.84999999999982</c:v>
                </c:pt>
                <c:pt idx="99">
                  <c:v>180.6749999999998</c:v>
                </c:pt>
                <c:pt idx="100">
                  <c:v>182.4999999999998</c:v>
                </c:pt>
              </c:numCache>
            </c:numRef>
          </c:xVal>
          <c:yVal>
            <c:numRef>
              <c:f>'Breakthrough Curve'!$F$11:$F$111</c:f>
              <c:numCache>
                <c:ptCount val="101"/>
              </c:numCache>
            </c:numRef>
          </c:yVal>
          <c:smooth val="0"/>
        </c:ser>
        <c:axId val="22934837"/>
        <c:axId val="5086942"/>
      </c:scatterChart>
      <c:valAx>
        <c:axId val="229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6942"/>
        <c:crosses val="autoZero"/>
        <c:crossBetween val="midCat"/>
        <c:dispUnits/>
      </c:val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Breakthrough Curve
at x=50m, y=0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'Breakthrough Curve'!$B$11:$B$111</c:f>
              <c:numCache>
                <c:ptCount val="101"/>
                <c:pt idx="0">
                  <c:v>0</c:v>
                </c:pt>
                <c:pt idx="1">
                  <c:v>1.825</c:v>
                </c:pt>
                <c:pt idx="2">
                  <c:v>3.65</c:v>
                </c:pt>
                <c:pt idx="3">
                  <c:v>5.475</c:v>
                </c:pt>
                <c:pt idx="4">
                  <c:v>7.3</c:v>
                </c:pt>
                <c:pt idx="5">
                  <c:v>9.125</c:v>
                </c:pt>
                <c:pt idx="6">
                  <c:v>10.95</c:v>
                </c:pt>
                <c:pt idx="7">
                  <c:v>12.774999999999999</c:v>
                </c:pt>
                <c:pt idx="8">
                  <c:v>14.599999999999998</c:v>
                </c:pt>
                <c:pt idx="9">
                  <c:v>16.424999999999997</c:v>
                </c:pt>
                <c:pt idx="10">
                  <c:v>18.249999999999996</c:v>
                </c:pt>
                <c:pt idx="11">
                  <c:v>20.074999999999996</c:v>
                </c:pt>
                <c:pt idx="12">
                  <c:v>21.899999999999995</c:v>
                </c:pt>
                <c:pt idx="13">
                  <c:v>23.724999999999994</c:v>
                </c:pt>
                <c:pt idx="14">
                  <c:v>25.549999999999994</c:v>
                </c:pt>
                <c:pt idx="15">
                  <c:v>27.374999999999993</c:v>
                </c:pt>
                <c:pt idx="16">
                  <c:v>29.199999999999992</c:v>
                </c:pt>
                <c:pt idx="17">
                  <c:v>31.02499999999999</c:v>
                </c:pt>
                <c:pt idx="18">
                  <c:v>32.849999999999994</c:v>
                </c:pt>
                <c:pt idx="19">
                  <c:v>34.675</c:v>
                </c:pt>
                <c:pt idx="20">
                  <c:v>36.5</c:v>
                </c:pt>
                <c:pt idx="21">
                  <c:v>38.325</c:v>
                </c:pt>
                <c:pt idx="22">
                  <c:v>40.150000000000006</c:v>
                </c:pt>
                <c:pt idx="23">
                  <c:v>41.97500000000001</c:v>
                </c:pt>
                <c:pt idx="24">
                  <c:v>43.80000000000001</c:v>
                </c:pt>
                <c:pt idx="25">
                  <c:v>45.625000000000014</c:v>
                </c:pt>
                <c:pt idx="26">
                  <c:v>47.45000000000002</c:v>
                </c:pt>
                <c:pt idx="27">
                  <c:v>49.27500000000002</c:v>
                </c:pt>
                <c:pt idx="28">
                  <c:v>51.10000000000002</c:v>
                </c:pt>
                <c:pt idx="29">
                  <c:v>52.925000000000026</c:v>
                </c:pt>
                <c:pt idx="30">
                  <c:v>54.75000000000003</c:v>
                </c:pt>
                <c:pt idx="31">
                  <c:v>56.57500000000003</c:v>
                </c:pt>
                <c:pt idx="32">
                  <c:v>58.400000000000034</c:v>
                </c:pt>
                <c:pt idx="33">
                  <c:v>60.22500000000004</c:v>
                </c:pt>
                <c:pt idx="34">
                  <c:v>62.05000000000004</c:v>
                </c:pt>
                <c:pt idx="35">
                  <c:v>63.87500000000004</c:v>
                </c:pt>
                <c:pt idx="36">
                  <c:v>65.70000000000005</c:v>
                </c:pt>
                <c:pt idx="37">
                  <c:v>67.52500000000005</c:v>
                </c:pt>
                <c:pt idx="38">
                  <c:v>69.35000000000005</c:v>
                </c:pt>
                <c:pt idx="39">
                  <c:v>71.17500000000005</c:v>
                </c:pt>
                <c:pt idx="40">
                  <c:v>73.00000000000006</c:v>
                </c:pt>
                <c:pt idx="41">
                  <c:v>74.82500000000006</c:v>
                </c:pt>
                <c:pt idx="42">
                  <c:v>76.65000000000006</c:v>
                </c:pt>
                <c:pt idx="43">
                  <c:v>78.47500000000007</c:v>
                </c:pt>
                <c:pt idx="44">
                  <c:v>80.30000000000007</c:v>
                </c:pt>
                <c:pt idx="45">
                  <c:v>82.12500000000007</c:v>
                </c:pt>
                <c:pt idx="46">
                  <c:v>83.95000000000007</c:v>
                </c:pt>
                <c:pt idx="47">
                  <c:v>85.77500000000008</c:v>
                </c:pt>
                <c:pt idx="48">
                  <c:v>87.60000000000008</c:v>
                </c:pt>
                <c:pt idx="49">
                  <c:v>89.42500000000008</c:v>
                </c:pt>
                <c:pt idx="50">
                  <c:v>91.25000000000009</c:v>
                </c:pt>
                <c:pt idx="51">
                  <c:v>93.07500000000009</c:v>
                </c:pt>
                <c:pt idx="52">
                  <c:v>94.90000000000009</c:v>
                </c:pt>
                <c:pt idx="53">
                  <c:v>96.7250000000001</c:v>
                </c:pt>
                <c:pt idx="54">
                  <c:v>98.5500000000001</c:v>
                </c:pt>
                <c:pt idx="55">
                  <c:v>100.3750000000001</c:v>
                </c:pt>
                <c:pt idx="56">
                  <c:v>102.2000000000001</c:v>
                </c:pt>
                <c:pt idx="57">
                  <c:v>104.0250000000001</c:v>
                </c:pt>
                <c:pt idx="58">
                  <c:v>105.85000000000011</c:v>
                </c:pt>
                <c:pt idx="59">
                  <c:v>107.67500000000011</c:v>
                </c:pt>
                <c:pt idx="60">
                  <c:v>109.50000000000011</c:v>
                </c:pt>
                <c:pt idx="61">
                  <c:v>111.32500000000012</c:v>
                </c:pt>
                <c:pt idx="62">
                  <c:v>113.15000000000012</c:v>
                </c:pt>
                <c:pt idx="63">
                  <c:v>114.97500000000012</c:v>
                </c:pt>
                <c:pt idx="64">
                  <c:v>116.80000000000013</c:v>
                </c:pt>
                <c:pt idx="65">
                  <c:v>118.62500000000013</c:v>
                </c:pt>
                <c:pt idx="66">
                  <c:v>120.45000000000013</c:v>
                </c:pt>
                <c:pt idx="67">
                  <c:v>122.27500000000013</c:v>
                </c:pt>
                <c:pt idx="68">
                  <c:v>124.10000000000014</c:v>
                </c:pt>
                <c:pt idx="69">
                  <c:v>125.92500000000014</c:v>
                </c:pt>
                <c:pt idx="70">
                  <c:v>127.75000000000014</c:v>
                </c:pt>
                <c:pt idx="71">
                  <c:v>129.57500000000013</c:v>
                </c:pt>
                <c:pt idx="72">
                  <c:v>131.40000000000012</c:v>
                </c:pt>
                <c:pt idx="73">
                  <c:v>133.2250000000001</c:v>
                </c:pt>
                <c:pt idx="74">
                  <c:v>135.0500000000001</c:v>
                </c:pt>
                <c:pt idx="75">
                  <c:v>136.87500000000009</c:v>
                </c:pt>
                <c:pt idx="76">
                  <c:v>138.70000000000007</c:v>
                </c:pt>
                <c:pt idx="77">
                  <c:v>140.52500000000006</c:v>
                </c:pt>
                <c:pt idx="78">
                  <c:v>142.35000000000005</c:v>
                </c:pt>
                <c:pt idx="79">
                  <c:v>144.17500000000004</c:v>
                </c:pt>
                <c:pt idx="80">
                  <c:v>146.00000000000003</c:v>
                </c:pt>
                <c:pt idx="81">
                  <c:v>147.82500000000002</c:v>
                </c:pt>
                <c:pt idx="82">
                  <c:v>149.65</c:v>
                </c:pt>
                <c:pt idx="83">
                  <c:v>151.475</c:v>
                </c:pt>
                <c:pt idx="84">
                  <c:v>153.29999999999998</c:v>
                </c:pt>
                <c:pt idx="85">
                  <c:v>155.12499999999997</c:v>
                </c:pt>
                <c:pt idx="86">
                  <c:v>156.94999999999996</c:v>
                </c:pt>
                <c:pt idx="87">
                  <c:v>158.77499999999995</c:v>
                </c:pt>
                <c:pt idx="88">
                  <c:v>160.59999999999994</c:v>
                </c:pt>
                <c:pt idx="89">
                  <c:v>162.42499999999993</c:v>
                </c:pt>
                <c:pt idx="90">
                  <c:v>164.24999999999991</c:v>
                </c:pt>
                <c:pt idx="91">
                  <c:v>166.0749999999999</c:v>
                </c:pt>
                <c:pt idx="92">
                  <c:v>167.8999999999999</c:v>
                </c:pt>
                <c:pt idx="93">
                  <c:v>169.72499999999988</c:v>
                </c:pt>
                <c:pt idx="94">
                  <c:v>171.54999999999987</c:v>
                </c:pt>
                <c:pt idx="95">
                  <c:v>173.37499999999986</c:v>
                </c:pt>
                <c:pt idx="96">
                  <c:v>175.19999999999985</c:v>
                </c:pt>
                <c:pt idx="97">
                  <c:v>177.02499999999984</c:v>
                </c:pt>
                <c:pt idx="98">
                  <c:v>178.84999999999982</c:v>
                </c:pt>
                <c:pt idx="99">
                  <c:v>180.6749999999998</c:v>
                </c:pt>
                <c:pt idx="100">
                  <c:v>182.4999999999998</c:v>
                </c:pt>
              </c:numCache>
            </c:numRef>
          </c:xVal>
          <c:yVal>
            <c:numRef>
              <c:f>'Breakthrough Curve'!$D$11:$D$111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1.2411990492265067E-07</c:v>
                </c:pt>
                <c:pt idx="9">
                  <c:v>3.602823109396561E-06</c:v>
                </c:pt>
                <c:pt idx="10">
                  <c:v>5.227911741680957E-05</c:v>
                </c:pt>
                <c:pt idx="11">
                  <c:v>0.0004580103805254127</c:v>
                </c:pt>
                <c:pt idx="12">
                  <c:v>0.0027477392257438883</c:v>
                </c:pt>
                <c:pt idx="13">
                  <c:v>0.012317442365755441</c:v>
                </c:pt>
                <c:pt idx="14">
                  <c:v>0.04391341807822101</c:v>
                </c:pt>
                <c:pt idx="15">
                  <c:v>0.13034243173210924</c:v>
                </c:pt>
                <c:pt idx="16">
                  <c:v>0.3333569776314843</c:v>
                </c:pt>
                <c:pt idx="17">
                  <c:v>0.7542078839146025</c:v>
                </c:pt>
                <c:pt idx="18">
                  <c:v>1.5407194665559358</c:v>
                </c:pt>
                <c:pt idx="19">
                  <c:v>2.8882553158158903</c:v>
                </c:pt>
                <c:pt idx="20">
                  <c:v>5.033342305292033</c:v>
                </c:pt>
                <c:pt idx="21">
                  <c:v>8.24041451390098</c:v>
                </c:pt>
                <c:pt idx="22">
                  <c:v>12.783555362493392</c:v>
                </c:pt>
                <c:pt idx="23">
                  <c:v>18.92591829815802</c:v>
                </c:pt>
                <c:pt idx="24">
                  <c:v>26.899630410099764</c:v>
                </c:pt>
                <c:pt idx="25">
                  <c:v>36.88856428259467</c:v>
                </c:pt>
                <c:pt idx="26">
                  <c:v>49.01562497808276</c:v>
                </c:pt>
                <c:pt idx="27">
                  <c:v>63.33536382453746</c:v>
                </c:pt>
                <c:pt idx="28">
                  <c:v>79.8319680566981</c:v>
                </c:pt>
                <c:pt idx="29">
                  <c:v>98.42208502695242</c:v>
                </c:pt>
                <c:pt idx="30">
                  <c:v>118.96155823182288</c:v>
                </c:pt>
                <c:pt idx="31">
                  <c:v>141.2549705602169</c:v>
                </c:pt>
                <c:pt idx="32">
                  <c:v>165.06687203272654</c:v>
                </c:pt>
                <c:pt idx="33">
                  <c:v>190.13366826326688</c:v>
                </c:pt>
                <c:pt idx="34">
                  <c:v>216.17531580629705</c:v>
                </c:pt>
                <c:pt idx="35">
                  <c:v>242.90617222012648</c:v>
                </c:pt>
                <c:pt idx="36">
                  <c:v>270.0445524326968</c:v>
                </c:pt>
                <c:pt idx="37">
                  <c:v>297.32072896963547</c:v>
                </c:pt>
                <c:pt idx="38">
                  <c:v>324.4832704614777</c:v>
                </c:pt>
                <c:pt idx="39">
                  <c:v>351.3037359360949</c:v>
                </c:pt>
                <c:pt idx="40">
                  <c:v>377.57978620236673</c:v>
                </c:pt>
                <c:pt idx="41">
                  <c:v>403.13650005478104</c:v>
                </c:pt>
                <c:pt idx="42">
                  <c:v>427.82754543304446</c:v>
                </c:pt>
                <c:pt idx="43">
                  <c:v>451.5344635245164</c:v>
                </c:pt>
                <c:pt idx="44">
                  <c:v>474.1653990337408</c:v>
                </c:pt>
                <c:pt idx="45">
                  <c:v>495.6533711825104</c:v>
                </c:pt>
                <c:pt idx="46">
                  <c:v>515.9541334115369</c:v>
                </c:pt>
                <c:pt idx="47">
                  <c:v>535.0437838395445</c:v>
                </c:pt>
                <c:pt idx="48">
                  <c:v>552.9162592762999</c:v>
                </c:pt>
                <c:pt idx="49">
                  <c:v>569.5808183698867</c:v>
                </c:pt>
                <c:pt idx="50">
                  <c:v>585.0595949104621</c:v>
                </c:pt>
                <c:pt idx="51">
                  <c:v>599.3852807620433</c:v>
                </c:pt>
                <c:pt idx="52">
                  <c:v>612.5989794740442</c:v>
                </c:pt>
                <c:pt idx="53">
                  <c:v>624.7482562829249</c:v>
                </c:pt>
                <c:pt idx="54">
                  <c:v>635.88539777257</c:v>
                </c:pt>
                <c:pt idx="55">
                  <c:v>646.0658846586648</c:v>
                </c:pt>
                <c:pt idx="56">
                  <c:v>655.3470736903108</c:v>
                </c:pt>
                <c:pt idx="57">
                  <c:v>663.7870791969838</c:v>
                </c:pt>
                <c:pt idx="58">
                  <c:v>671.4438410296818</c:v>
                </c:pt>
                <c:pt idx="59">
                  <c:v>678.3743632486236</c:v>
                </c:pt>
                <c:pt idx="60">
                  <c:v>684.6341066198805</c:v>
                </c:pt>
                <c:pt idx="61">
                  <c:v>690.2765175552929</c:v>
                </c:pt>
                <c:pt idx="62">
                  <c:v>695.3526763528387</c:v>
                </c:pt>
                <c:pt idx="63">
                  <c:v>699.9110482901541</c:v>
                </c:pt>
                <c:pt idx="64">
                  <c:v>703.9973221450969</c:v>
                </c:pt>
                <c:pt idx="65">
                  <c:v>707.6543219452739</c:v>
                </c:pt>
                <c:pt idx="66">
                  <c:v>710.9219790894882</c:v>
                </c:pt>
                <c:pt idx="67">
                  <c:v>713.8373533658245</c:v>
                </c:pt>
                <c:pt idx="68">
                  <c:v>716.4346927595795</c:v>
                </c:pt>
                <c:pt idx="69">
                  <c:v>718.7455232605171</c:v>
                </c:pt>
                <c:pt idx="70">
                  <c:v>720.798761116383</c:v>
                </c:pt>
                <c:pt idx="71">
                  <c:v>722.6208411214224</c:v>
                </c:pt>
                <c:pt idx="72">
                  <c:v>724.2358555656092</c:v>
                </c:pt>
                <c:pt idx="73">
                  <c:v>725.6656993990695</c:v>
                </c:pt>
                <c:pt idx="74">
                  <c:v>726.9302179877094</c:v>
                </c:pt>
                <c:pt idx="75">
                  <c:v>728.0473545543556</c:v>
                </c:pt>
                <c:pt idx="76">
                  <c:v>729.0332950209131</c:v>
                </c:pt>
                <c:pt idx="77">
                  <c:v>729.902608498545</c:v>
                </c:pt>
                <c:pt idx="78">
                  <c:v>730.6683821228039</c:v>
                </c:pt>
                <c:pt idx="79">
                  <c:v>731.342349307384</c:v>
                </c:pt>
                <c:pt idx="80">
                  <c:v>731.9350108019803</c:v>
                </c:pt>
                <c:pt idx="81">
                  <c:v>732.4557481946385</c:v>
                </c:pt>
                <c:pt idx="82">
                  <c:v>732.9129297044251</c:v>
                </c:pt>
                <c:pt idx="83">
                  <c:v>733.3140082731879</c:v>
                </c:pt>
                <c:pt idx="84">
                  <c:v>733.6656120918952</c:v>
                </c:pt>
                <c:pt idx="85">
                  <c:v>733.9736277932038</c:v>
                </c:pt>
                <c:pt idx="86">
                  <c:v>734.243276612526</c:v>
                </c:pt>
                <c:pt idx="87">
                  <c:v>734.479183869369</c:v>
                </c:pt>
                <c:pt idx="88">
                  <c:v>734.6854421529379</c:v>
                </c:pt>
                <c:pt idx="89">
                  <c:v>734.8656686142497</c:v>
                </c:pt>
                <c:pt idx="90">
                  <c:v>735.023056774134</c:v>
                </c:pt>
                <c:pt idx="91">
                  <c:v>735.1604232549031</c:v>
                </c:pt>
                <c:pt idx="92">
                  <c:v>735.2802498351801</c:v>
                </c:pt>
                <c:pt idx="93">
                  <c:v>735.3847212140768</c:v>
                </c:pt>
                <c:pt idx="94">
                  <c:v>735.475758853984</c:v>
                </c:pt>
                <c:pt idx="95">
                  <c:v>735.5550512518446</c:v>
                </c:pt>
                <c:pt idx="96">
                  <c:v>735.6240809678222</c:v>
                </c:pt>
                <c:pt idx="97">
                  <c:v>735.6841487185035</c:v>
                </c:pt>
                <c:pt idx="98">
                  <c:v>735.7363948197558</c:v>
                </c:pt>
                <c:pt idx="99">
                  <c:v>735.7818182425609</c:v>
                </c:pt>
                <c:pt idx="100">
                  <c:v>735.8212935238837</c:v>
                </c:pt>
              </c:numCache>
            </c:numRef>
          </c:yVal>
          <c:smooth val="0"/>
        </c:ser>
        <c:axId val="45782479"/>
        <c:axId val="9389128"/>
      </c:scatterChart>
      <c:val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crossBetween val="midCat"/>
        <c:dispUnits/>
      </c:val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6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6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0.13175</cdr:y>
    </cdr:from>
    <cdr:to>
      <cdr:x>0.1715</cdr:x>
      <cdr:y>0.219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466725"/>
          <a:ext cx="904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Concentration (ug/l)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80</xdr:row>
      <xdr:rowOff>28575</xdr:rowOff>
    </xdr:from>
    <xdr:to>
      <xdr:col>14</xdr:col>
      <xdr:colOff>485775</xdr:colOff>
      <xdr:row>109</xdr:row>
      <xdr:rowOff>57150</xdr:rowOff>
    </xdr:to>
    <xdr:graphicFrame>
      <xdr:nvGraphicFramePr>
        <xdr:cNvPr id="1" name="Chart 1"/>
        <xdr:cNvGraphicFramePr/>
      </xdr:nvGraphicFramePr>
      <xdr:xfrm>
        <a:off x="1362075" y="12220575"/>
        <a:ext cx="71247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6</xdr:row>
      <xdr:rowOff>57150</xdr:rowOff>
    </xdr:from>
    <xdr:to>
      <xdr:col>14</xdr:col>
      <xdr:colOff>314325</xdr:colOff>
      <xdr:row>30</xdr:row>
      <xdr:rowOff>0</xdr:rowOff>
    </xdr:to>
    <xdr:graphicFrame>
      <xdr:nvGraphicFramePr>
        <xdr:cNvPr id="2" name="Chart 4"/>
        <xdr:cNvGraphicFramePr/>
      </xdr:nvGraphicFramePr>
      <xdr:xfrm>
        <a:off x="1609725" y="971550"/>
        <a:ext cx="67056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314325</xdr:colOff>
      <xdr:row>80</xdr:row>
      <xdr:rowOff>38100</xdr:rowOff>
    </xdr:from>
    <xdr:to>
      <xdr:col>25</xdr:col>
      <xdr:colOff>85725</xdr:colOff>
      <xdr:row>108</xdr:row>
      <xdr:rowOff>28575</xdr:rowOff>
    </xdr:to>
    <xdr:graphicFrame>
      <xdr:nvGraphicFramePr>
        <xdr:cNvPr id="3" name="Chart 6"/>
        <xdr:cNvGraphicFramePr/>
      </xdr:nvGraphicFramePr>
      <xdr:xfrm>
        <a:off x="8934450" y="12230100"/>
        <a:ext cx="586740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15</xdr:row>
      <xdr:rowOff>133350</xdr:rowOff>
    </xdr:from>
    <xdr:to>
      <xdr:col>5</xdr:col>
      <xdr:colOff>228600</xdr:colOff>
      <xdr:row>20</xdr:row>
      <xdr:rowOff>57150</xdr:rowOff>
    </xdr:to>
    <xdr:sp>
      <xdr:nvSpPr>
        <xdr:cNvPr id="4" name="Text 7"/>
        <xdr:cNvSpPr txBox="1">
          <a:spLocks noChangeArrowheads="1"/>
        </xdr:cNvSpPr>
      </xdr:nvSpPr>
      <xdr:spPr>
        <a:xfrm>
          <a:off x="2638425" y="2419350"/>
          <a:ext cx="33337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Continuous Source</a:t>
          </a:r>
        </a:p>
      </xdr:txBody>
    </xdr:sp>
    <xdr:clientData/>
  </xdr:twoCellAnchor>
  <xdr:twoCellAnchor>
    <xdr:from>
      <xdr:col>14</xdr:col>
      <xdr:colOff>495300</xdr:colOff>
      <xdr:row>5</xdr:row>
      <xdr:rowOff>95250</xdr:rowOff>
    </xdr:from>
    <xdr:to>
      <xdr:col>24</xdr:col>
      <xdr:colOff>247650</xdr:colOff>
      <xdr:row>30</xdr:row>
      <xdr:rowOff>133350</xdr:rowOff>
    </xdr:to>
    <xdr:graphicFrame>
      <xdr:nvGraphicFramePr>
        <xdr:cNvPr id="5" name="Chart 13"/>
        <xdr:cNvGraphicFramePr/>
      </xdr:nvGraphicFramePr>
      <xdr:xfrm>
        <a:off x="8496300" y="857250"/>
        <a:ext cx="58578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200025</xdr:colOff>
      <xdr:row>28</xdr:row>
      <xdr:rowOff>28575</xdr:rowOff>
    </xdr:from>
    <xdr:to>
      <xdr:col>7</xdr:col>
      <xdr:colOff>76200</xdr:colOff>
      <xdr:row>29</xdr:row>
      <xdr:rowOff>19050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4525" y="4295775"/>
          <a:ext cx="1933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0.08225</cdr:y>
    </cdr:from>
    <cdr:to>
      <cdr:x>0.13875</cdr:x>
      <cdr:y>0.1345</cdr:y>
    </cdr:to>
    <cdr:sp>
      <cdr:nvSpPr>
        <cdr:cNvPr id="1" name="Text 1"/>
        <cdr:cNvSpPr txBox="1">
          <a:spLocks noChangeArrowheads="1"/>
        </cdr:cNvSpPr>
      </cdr:nvSpPr>
      <cdr:spPr>
        <a:xfrm>
          <a:off x="304800" y="485775"/>
          <a:ext cx="895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Concentration (ug/l)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38100</xdr:rowOff>
    </xdr:from>
    <xdr:to>
      <xdr:col>18</xdr:col>
      <xdr:colOff>285750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867150" y="495300"/>
        <a:ext cx="7515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8"/>
  <sheetViews>
    <sheetView tabSelected="1" workbookViewId="0" topLeftCell="A1">
      <selection activeCell="K36" sqref="K36"/>
    </sheetView>
  </sheetViews>
  <sheetFormatPr defaultColWidth="9.140625" defaultRowHeight="12"/>
  <cols>
    <col min="1" max="1" width="9.28125" style="0" customWidth="1"/>
    <col min="2" max="2" width="8.7109375" style="0" customWidth="1"/>
    <col min="3" max="4" width="7.7109375" style="0" customWidth="1"/>
    <col min="5" max="5" width="7.7109375" style="2" customWidth="1"/>
    <col min="6" max="8" width="7.7109375" style="0" customWidth="1"/>
    <col min="9" max="15" width="9.28125" style="0" customWidth="1"/>
  </cols>
  <sheetData>
    <row r="1" ht="12" customHeight="1">
      <c r="A1" s="20" t="s">
        <v>0</v>
      </c>
    </row>
    <row r="2" ht="12" customHeight="1">
      <c r="A2" s="16"/>
    </row>
    <row r="3" spans="1:7" s="18" customFormat="1" ht="12" customHeight="1">
      <c r="A3" s="21" t="s">
        <v>2</v>
      </c>
      <c r="B3" s="19"/>
      <c r="G3"/>
    </row>
    <row r="4" spans="1:13" ht="12" customHeight="1">
      <c r="A4" s="16" t="s">
        <v>4</v>
      </c>
      <c r="B4" s="16" t="s">
        <v>5</v>
      </c>
      <c r="C4" s="16" t="s">
        <v>6</v>
      </c>
      <c r="D4" s="16" t="s">
        <v>7</v>
      </c>
      <c r="E4"/>
      <c r="F4" s="15"/>
      <c r="M4" t="s">
        <v>9</v>
      </c>
    </row>
    <row r="5" spans="1:13" ht="12" customHeight="1">
      <c r="A5" s="17">
        <v>0.0001</v>
      </c>
      <c r="B5" s="17">
        <v>0.25</v>
      </c>
      <c r="C5" s="17">
        <v>0.02</v>
      </c>
      <c r="D5" s="17">
        <v>1</v>
      </c>
      <c r="E5"/>
      <c r="F5" s="14"/>
      <c r="M5" t="s">
        <v>11</v>
      </c>
    </row>
    <row r="6" spans="1:5" ht="12" customHeight="1">
      <c r="A6" t="s">
        <v>49</v>
      </c>
      <c r="E6"/>
    </row>
    <row r="7" ht="12" customHeight="1"/>
    <row r="8" ht="12" customHeight="1">
      <c r="A8" s="18" t="s">
        <v>13</v>
      </c>
    </row>
    <row r="9" spans="1:2" ht="12" customHeight="1">
      <c r="A9" s="10" t="s">
        <v>14</v>
      </c>
      <c r="B9" s="14">
        <f>($A$5*$C$5)/($B$5*$D$5*B38)</f>
        <v>8.000000000000001E-06</v>
      </c>
    </row>
    <row r="10" ht="12" customHeight="1">
      <c r="E10"/>
    </row>
    <row r="11" spans="1:5" ht="12" customHeight="1">
      <c r="A11" s="21" t="s">
        <v>15</v>
      </c>
      <c r="E11"/>
    </row>
    <row r="12" spans="1:5" ht="12" customHeight="1">
      <c r="A12" s="10" t="s">
        <v>16</v>
      </c>
      <c r="B12" s="17">
        <v>2</v>
      </c>
      <c r="E12"/>
    </row>
    <row r="13" spans="1:2" ht="12" customHeight="1">
      <c r="A13" s="10" t="s">
        <v>17</v>
      </c>
      <c r="B13" s="17">
        <v>0.2</v>
      </c>
    </row>
    <row r="14" spans="1:2" ht="12" customHeight="1">
      <c r="A14" s="10" t="s">
        <v>18</v>
      </c>
      <c r="B14" s="1">
        <f>ax*v</f>
        <v>1.6000000000000003E-05</v>
      </c>
    </row>
    <row r="15" spans="1:2" ht="12" customHeight="1">
      <c r="A15" s="10" t="s">
        <v>19</v>
      </c>
      <c r="B15" s="1">
        <f>ay*v</f>
        <v>1.6000000000000004E-06</v>
      </c>
    </row>
    <row r="16" ht="12" customHeight="1"/>
    <row r="17" ht="12" customHeight="1">
      <c r="A17" s="21" t="s">
        <v>20</v>
      </c>
    </row>
    <row r="18" spans="1:2" ht="12" customHeight="1">
      <c r="A18" s="10" t="s">
        <v>21</v>
      </c>
      <c r="B18" s="17">
        <v>1000</v>
      </c>
    </row>
    <row r="19" spans="1:2" ht="12" customHeight="1">
      <c r="A19" s="10" t="s">
        <v>22</v>
      </c>
      <c r="B19" s="17">
        <v>10</v>
      </c>
    </row>
    <row r="20" ht="12" customHeight="1">
      <c r="A20" s="10"/>
    </row>
    <row r="21" spans="1:2" ht="12" customHeight="1">
      <c r="A21" s="10" t="s">
        <v>50</v>
      </c>
      <c r="B21" s="17">
        <v>1</v>
      </c>
    </row>
    <row r="22" spans="1:2" ht="12" customHeight="1">
      <c r="A22" s="10" t="s">
        <v>23</v>
      </c>
      <c r="B22">
        <f>B21*60*60*24</f>
        <v>86400</v>
      </c>
    </row>
    <row r="23" spans="1:2" ht="12" customHeight="1">
      <c r="A23" s="10" t="s">
        <v>24</v>
      </c>
      <c r="B23">
        <f>B9*B22</f>
        <v>0.6912000000000001</v>
      </c>
    </row>
    <row r="24" ht="12" customHeight="1">
      <c r="A24" s="8"/>
    </row>
    <row r="25" ht="12" customHeight="1"/>
    <row r="26" ht="12" customHeight="1"/>
    <row r="27" ht="12" customHeight="1">
      <c r="A27" s="21" t="s">
        <v>48</v>
      </c>
    </row>
    <row r="28" spans="1:2" ht="12" customHeight="1">
      <c r="A28" s="8" t="s">
        <v>25</v>
      </c>
      <c r="B28" s="17">
        <v>30</v>
      </c>
    </row>
    <row r="29" spans="1:2" ht="12" customHeight="1">
      <c r="A29" s="8" t="s">
        <v>26</v>
      </c>
      <c r="B29">
        <f>B28*60*60*24</f>
        <v>2592000</v>
      </c>
    </row>
    <row r="30" spans="1:2" ht="12" customHeight="1">
      <c r="A30" s="8" t="s">
        <v>27</v>
      </c>
      <c r="B30">
        <f>0.693/B29</f>
        <v>2.6736111111111107E-07</v>
      </c>
    </row>
    <row r="31" spans="1:4" ht="12" customHeight="1">
      <c r="A31" s="8"/>
      <c r="D31" s="8" t="s">
        <v>36</v>
      </c>
    </row>
    <row r="32" spans="1:3" ht="12" customHeight="1">
      <c r="A32" s="8"/>
      <c r="C32" s="8"/>
    </row>
    <row r="33" ht="12" customHeight="1">
      <c r="A33" s="21" t="s">
        <v>47</v>
      </c>
    </row>
    <row r="34" spans="1:2" ht="12" customHeight="1">
      <c r="A34" s="8" t="s">
        <v>1</v>
      </c>
      <c r="B34" s="17">
        <v>1</v>
      </c>
    </row>
    <row r="35" spans="1:4" ht="12" customHeight="1">
      <c r="A35" s="8" t="s">
        <v>3</v>
      </c>
      <c r="B35">
        <f>-0.21+LOG(B34)</f>
        <v>-0.21</v>
      </c>
      <c r="D35" s="18"/>
    </row>
    <row r="36" spans="1:2" ht="12" customHeight="1">
      <c r="A36" s="8" t="s">
        <v>8</v>
      </c>
      <c r="B36" s="17">
        <v>0</v>
      </c>
    </row>
    <row r="37" spans="1:2" ht="12" customHeight="1">
      <c r="A37" s="8" t="s">
        <v>10</v>
      </c>
      <c r="B37">
        <f>B35*B36</f>
        <v>0</v>
      </c>
    </row>
    <row r="38" spans="1:2" ht="12" customHeight="1">
      <c r="A38" s="8" t="s">
        <v>12</v>
      </c>
      <c r="B38">
        <f>1+(1-0.25)*2.65*B37/0.25</f>
        <v>1</v>
      </c>
    </row>
    <row r="39" ht="12" customHeight="1">
      <c r="A39" s="8"/>
    </row>
    <row r="40" ht="12" customHeight="1">
      <c r="A40" s="8"/>
    </row>
    <row r="41" ht="12" customHeight="1">
      <c r="G41" s="8" t="s">
        <v>28</v>
      </c>
    </row>
    <row r="42" spans="2:7" ht="12" customHeight="1">
      <c r="B42" s="5"/>
      <c r="C42" s="10" t="s">
        <v>29</v>
      </c>
      <c r="G42" s="8" t="s">
        <v>30</v>
      </c>
    </row>
    <row r="43" spans="2:3" ht="12" customHeight="1">
      <c r="B43" s="5"/>
      <c r="C43" s="17">
        <v>3</v>
      </c>
    </row>
    <row r="44" spans="1:20" ht="12" customHeight="1">
      <c r="A44" s="10" t="s">
        <v>31</v>
      </c>
      <c r="B44" s="11" t="s">
        <v>32</v>
      </c>
      <c r="C44" s="13">
        <v>0.0001</v>
      </c>
      <c r="D44" s="13">
        <f>C43</f>
        <v>3</v>
      </c>
      <c r="E44" s="13">
        <f>D44+$C$43</f>
        <v>6</v>
      </c>
      <c r="F44" s="13">
        <f aca="true" t="shared" si="0" ref="F44:M44">E44+$C$43</f>
        <v>9</v>
      </c>
      <c r="G44" s="13">
        <f t="shared" si="0"/>
        <v>12</v>
      </c>
      <c r="H44" s="13">
        <f t="shared" si="0"/>
        <v>15</v>
      </c>
      <c r="I44" s="13">
        <f t="shared" si="0"/>
        <v>18</v>
      </c>
      <c r="J44" s="13">
        <f t="shared" si="0"/>
        <v>21</v>
      </c>
      <c r="K44" s="13">
        <f t="shared" si="0"/>
        <v>24</v>
      </c>
      <c r="L44" s="13">
        <f t="shared" si="0"/>
        <v>27</v>
      </c>
      <c r="M44" s="13">
        <f t="shared" si="0"/>
        <v>30</v>
      </c>
      <c r="N44" s="13">
        <f aca="true" t="shared" si="1" ref="N44:T44">M44+$C$43</f>
        <v>33</v>
      </c>
      <c r="O44" s="13">
        <f t="shared" si="1"/>
        <v>36</v>
      </c>
      <c r="P44" s="13">
        <f t="shared" si="1"/>
        <v>39</v>
      </c>
      <c r="Q44" s="13">
        <f t="shared" si="1"/>
        <v>42</v>
      </c>
      <c r="R44" s="13">
        <f t="shared" si="1"/>
        <v>45</v>
      </c>
      <c r="S44" s="13">
        <f t="shared" si="1"/>
        <v>48</v>
      </c>
      <c r="T44" s="13">
        <f t="shared" si="1"/>
        <v>51</v>
      </c>
    </row>
    <row r="45" spans="1:20" ht="12" customHeight="1">
      <c r="A45">
        <f>-B45/15</f>
        <v>1</v>
      </c>
      <c r="B45" s="17">
        <v>-15</v>
      </c>
      <c r="C45" s="12">
        <f aca="true" t="shared" si="2" ref="C45:C75">(Co/4)*EXP((C$44/(2*ax))*(1-SQRT(1+4*lmd*ax/v)))*(ERFCQ((C$44-v*t*(1+4*lmd*ax/v))/(2*SQRT(ax*v*t)))+EXP(C$44/ax)*ERFCQ((C$44+v*t)/(2*SQRT(ax*v*t))))*(ERFQ(($B45+W/2)/(2*SQRT(ay*C$44)))-ERFQ(($B45-W/2)/(2*SQRT(ay*C$44))))</f>
        <v>0</v>
      </c>
      <c r="D45" s="12">
        <f aca="true" t="shared" si="3" ref="D45:T60">(Co/4)*EXP((D$44/(2*ax))*(1-SQRT(1+4*lmd*ax/v)))*(ERFCQ((D$44-v*t*(1+4*lmd*ax/v))/(2*SQRT(ax*v*t)))+EXP(D$44/ax)*ERFCQ((D$44+v*t)/(2*SQRT(ax*v*t))))*(ERFQ(($B45+W/2)/(2*SQRT(ay*D$44)))-ERFQ(($B45-W/2)/(2*SQRT(ay*D$44))))</f>
        <v>0</v>
      </c>
      <c r="E45" s="12">
        <f t="shared" si="3"/>
        <v>0</v>
      </c>
      <c r="F45" s="12">
        <f t="shared" si="3"/>
        <v>3.947889450347552E-11</v>
      </c>
      <c r="G45" s="12">
        <f t="shared" si="3"/>
        <v>0</v>
      </c>
      <c r="H45" s="12">
        <f t="shared" si="3"/>
        <v>0</v>
      </c>
      <c r="I45" s="12">
        <f t="shared" si="3"/>
        <v>0</v>
      </c>
      <c r="J45" s="12">
        <f t="shared" si="3"/>
        <v>0</v>
      </c>
      <c r="K45" s="12">
        <f t="shared" si="3"/>
        <v>0</v>
      </c>
      <c r="L45" s="12">
        <f t="shared" si="3"/>
        <v>0</v>
      </c>
      <c r="M45" s="12">
        <f t="shared" si="3"/>
        <v>0</v>
      </c>
      <c r="N45" s="12">
        <f t="shared" si="3"/>
        <v>0</v>
      </c>
      <c r="O45" s="12">
        <f t="shared" si="3"/>
        <v>0</v>
      </c>
      <c r="P45" s="12">
        <f t="shared" si="3"/>
        <v>0</v>
      </c>
      <c r="Q45" s="12">
        <f t="shared" si="3"/>
        <v>0</v>
      </c>
      <c r="R45" s="12">
        <f t="shared" si="3"/>
        <v>0</v>
      </c>
      <c r="S45" s="12">
        <f t="shared" si="3"/>
        <v>0</v>
      </c>
      <c r="T45" s="12">
        <f t="shared" si="3"/>
        <v>0</v>
      </c>
    </row>
    <row r="46" spans="2:20" ht="12" customHeight="1">
      <c r="B46" s="5">
        <f>B45+$A$45</f>
        <v>-14</v>
      </c>
      <c r="C46" s="12">
        <f t="shared" si="2"/>
        <v>0</v>
      </c>
      <c r="D46" s="12">
        <f aca="true" t="shared" si="4" ref="D46:R46">(Co/4)*EXP((D$44/(2*ax))*(1-SQRT(1+4*lmd*ax/v)))*(ERFCQ((D$44-v*t*(1+4*lmd*ax/v))/(2*SQRT(ax*v*t)))+EXP(D$44/ax)*ERFCQ((D$44+v*t)/(2*SQRT(ax*v*t))))*(ERFQ(($B46+W/2)/(2*SQRT(ay*D$44)))-ERFQ(($B46-W/2)/(2*SQRT(ay*D$44))))</f>
        <v>0</v>
      </c>
      <c r="E46" s="12">
        <f t="shared" si="4"/>
        <v>4.175175797626832E-09</v>
      </c>
      <c r="F46" s="12">
        <f t="shared" si="4"/>
        <v>6.091611955046487E-10</v>
      </c>
      <c r="G46" s="12">
        <f t="shared" si="4"/>
        <v>0</v>
      </c>
      <c r="H46" s="12">
        <f t="shared" si="4"/>
        <v>0</v>
      </c>
      <c r="I46" s="12">
        <f t="shared" si="4"/>
        <v>0</v>
      </c>
      <c r="J46" s="12">
        <f t="shared" si="4"/>
        <v>0</v>
      </c>
      <c r="K46" s="12">
        <f t="shared" si="4"/>
        <v>0</v>
      </c>
      <c r="L46" s="12">
        <f t="shared" si="4"/>
        <v>0</v>
      </c>
      <c r="M46" s="12">
        <f t="shared" si="4"/>
        <v>0</v>
      </c>
      <c r="N46" s="12">
        <f t="shared" si="4"/>
        <v>0</v>
      </c>
      <c r="O46" s="12">
        <f t="shared" si="4"/>
        <v>0</v>
      </c>
      <c r="P46" s="12">
        <f t="shared" si="4"/>
        <v>0</v>
      </c>
      <c r="Q46" s="12">
        <f t="shared" si="4"/>
        <v>0</v>
      </c>
      <c r="R46" s="12">
        <f t="shared" si="4"/>
        <v>0</v>
      </c>
      <c r="S46" s="12">
        <f t="shared" si="3"/>
        <v>0</v>
      </c>
      <c r="T46" s="12">
        <f t="shared" si="3"/>
        <v>0</v>
      </c>
    </row>
    <row r="47" spans="2:20" ht="12" customHeight="1">
      <c r="B47" s="5">
        <f aca="true" t="shared" si="5" ref="B47:B62">B46+$A$45</f>
        <v>-13</v>
      </c>
      <c r="C47" s="12">
        <f t="shared" si="2"/>
        <v>0</v>
      </c>
      <c r="D47" s="12">
        <f t="shared" si="3"/>
        <v>0</v>
      </c>
      <c r="E47" s="12">
        <f t="shared" si="3"/>
        <v>1.6085843148371674E-07</v>
      </c>
      <c r="F47" s="12">
        <f t="shared" si="3"/>
        <v>7.192561477668979E-09</v>
      </c>
      <c r="G47" s="12">
        <f t="shared" si="3"/>
        <v>0</v>
      </c>
      <c r="H47" s="12">
        <f t="shared" si="3"/>
        <v>0</v>
      </c>
      <c r="I47" s="12">
        <f t="shared" si="3"/>
        <v>0</v>
      </c>
      <c r="J47" s="12">
        <f t="shared" si="3"/>
        <v>0</v>
      </c>
      <c r="K47" s="12">
        <f t="shared" si="3"/>
        <v>0</v>
      </c>
      <c r="L47" s="12">
        <f t="shared" si="3"/>
        <v>0</v>
      </c>
      <c r="M47" s="12">
        <f t="shared" si="3"/>
        <v>0</v>
      </c>
      <c r="N47" s="12">
        <f t="shared" si="3"/>
        <v>0</v>
      </c>
      <c r="O47" s="12">
        <f t="shared" si="3"/>
        <v>0</v>
      </c>
      <c r="P47" s="12">
        <f t="shared" si="3"/>
        <v>0</v>
      </c>
      <c r="Q47" s="12">
        <f t="shared" si="3"/>
        <v>0</v>
      </c>
      <c r="R47" s="12">
        <f t="shared" si="3"/>
        <v>0</v>
      </c>
      <c r="S47" s="12">
        <f t="shared" si="3"/>
        <v>0</v>
      </c>
      <c r="T47" s="12">
        <f t="shared" si="3"/>
        <v>0</v>
      </c>
    </row>
    <row r="48" spans="2:20" ht="12" customHeight="1">
      <c r="B48" s="5">
        <f t="shared" si="5"/>
        <v>-12</v>
      </c>
      <c r="C48" s="12">
        <f t="shared" si="2"/>
        <v>0</v>
      </c>
      <c r="D48" s="12">
        <f t="shared" si="3"/>
        <v>0</v>
      </c>
      <c r="E48" s="12">
        <f t="shared" si="3"/>
        <v>4.140538349356939E-06</v>
      </c>
      <c r="F48" s="12">
        <f t="shared" si="3"/>
        <v>6.511828172979022E-08</v>
      </c>
      <c r="G48" s="12">
        <f t="shared" si="3"/>
        <v>0</v>
      </c>
      <c r="H48" s="12">
        <f t="shared" si="3"/>
        <v>0</v>
      </c>
      <c r="I48" s="12">
        <f t="shared" si="3"/>
        <v>0</v>
      </c>
      <c r="J48" s="12">
        <f t="shared" si="3"/>
        <v>0</v>
      </c>
      <c r="K48" s="12">
        <f t="shared" si="3"/>
        <v>0</v>
      </c>
      <c r="L48" s="12">
        <f t="shared" si="3"/>
        <v>0</v>
      </c>
      <c r="M48" s="12">
        <f t="shared" si="3"/>
        <v>0</v>
      </c>
      <c r="N48" s="12">
        <f t="shared" si="3"/>
        <v>0</v>
      </c>
      <c r="O48" s="12">
        <f t="shared" si="3"/>
        <v>0</v>
      </c>
      <c r="P48" s="12">
        <f t="shared" si="3"/>
        <v>0</v>
      </c>
      <c r="Q48" s="12">
        <f t="shared" si="3"/>
        <v>0</v>
      </c>
      <c r="R48" s="12">
        <f t="shared" si="3"/>
        <v>0</v>
      </c>
      <c r="S48" s="12">
        <f t="shared" si="3"/>
        <v>0</v>
      </c>
      <c r="T48" s="12">
        <f t="shared" si="3"/>
        <v>0</v>
      </c>
    </row>
    <row r="49" spans="2:20" ht="12" customHeight="1">
      <c r="B49" s="5">
        <f t="shared" si="5"/>
        <v>-11</v>
      </c>
      <c r="C49" s="12">
        <f t="shared" si="2"/>
        <v>0</v>
      </c>
      <c r="D49" s="12">
        <f t="shared" si="3"/>
        <v>3.1517996782169916E-06</v>
      </c>
      <c r="E49" s="12">
        <f t="shared" si="3"/>
        <v>7.1430521120348E-05</v>
      </c>
      <c r="F49" s="12">
        <f t="shared" si="3"/>
        <v>4.532636969935604E-07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  <c r="N49" s="12">
        <f t="shared" si="3"/>
        <v>0</v>
      </c>
      <c r="O49" s="12">
        <f t="shared" si="3"/>
        <v>0</v>
      </c>
      <c r="P49" s="12">
        <f t="shared" si="3"/>
        <v>0</v>
      </c>
      <c r="Q49" s="12">
        <f t="shared" si="3"/>
        <v>0</v>
      </c>
      <c r="R49" s="12">
        <f t="shared" si="3"/>
        <v>0</v>
      </c>
      <c r="S49" s="12">
        <f t="shared" si="3"/>
        <v>0</v>
      </c>
      <c r="T49" s="12">
        <f t="shared" si="3"/>
        <v>0</v>
      </c>
    </row>
    <row r="50" spans="2:20" ht="12" customHeight="1">
      <c r="B50" s="5">
        <f t="shared" si="5"/>
        <v>-10</v>
      </c>
      <c r="C50" s="12">
        <f t="shared" si="2"/>
        <v>0</v>
      </c>
      <c r="D50" s="12">
        <f t="shared" si="3"/>
        <v>0.0003649859504676571</v>
      </c>
      <c r="E50" s="12">
        <f t="shared" si="3"/>
        <v>0.0008294913938367088</v>
      </c>
      <c r="F50" s="12">
        <f t="shared" si="3"/>
        <v>2.4343608517074266E-06</v>
      </c>
      <c r="G50" s="12">
        <f t="shared" si="3"/>
        <v>0</v>
      </c>
      <c r="H50" s="12">
        <f t="shared" si="3"/>
        <v>0</v>
      </c>
      <c r="I50" s="12">
        <f t="shared" si="3"/>
        <v>0</v>
      </c>
      <c r="J50" s="12">
        <f t="shared" si="3"/>
        <v>0</v>
      </c>
      <c r="K50" s="12">
        <f t="shared" si="3"/>
        <v>0</v>
      </c>
      <c r="L50" s="12">
        <f t="shared" si="3"/>
        <v>0</v>
      </c>
      <c r="M50" s="12">
        <f t="shared" si="3"/>
        <v>0</v>
      </c>
      <c r="N50" s="12">
        <f t="shared" si="3"/>
        <v>0</v>
      </c>
      <c r="O50" s="12">
        <f t="shared" si="3"/>
        <v>0</v>
      </c>
      <c r="P50" s="12">
        <f t="shared" si="3"/>
        <v>0</v>
      </c>
      <c r="Q50" s="12">
        <f t="shared" si="3"/>
        <v>0</v>
      </c>
      <c r="R50" s="12">
        <f t="shared" si="3"/>
        <v>0</v>
      </c>
      <c r="S50" s="12">
        <f t="shared" si="3"/>
        <v>0</v>
      </c>
      <c r="T50" s="12">
        <f t="shared" si="3"/>
        <v>0</v>
      </c>
    </row>
    <row r="51" spans="2:20" ht="12" customHeight="1">
      <c r="B51" s="5">
        <f t="shared" si="5"/>
        <v>-9</v>
      </c>
      <c r="C51" s="12">
        <f t="shared" si="2"/>
        <v>0</v>
      </c>
      <c r="D51" s="12">
        <f t="shared" si="3"/>
        <v>0.018979308676749185</v>
      </c>
      <c r="E51" s="12">
        <f t="shared" si="3"/>
        <v>0.006524144637498548</v>
      </c>
      <c r="F51" s="12">
        <f t="shared" si="3"/>
        <v>1.0137731450817763E-05</v>
      </c>
      <c r="G51" s="12">
        <f t="shared" si="3"/>
        <v>0</v>
      </c>
      <c r="H51" s="12">
        <f t="shared" si="3"/>
        <v>0</v>
      </c>
      <c r="I51" s="12">
        <f t="shared" si="3"/>
        <v>0</v>
      </c>
      <c r="J51" s="12">
        <f t="shared" si="3"/>
        <v>0</v>
      </c>
      <c r="K51" s="12">
        <f t="shared" si="3"/>
        <v>0</v>
      </c>
      <c r="L51" s="12">
        <f t="shared" si="3"/>
        <v>0</v>
      </c>
      <c r="M51" s="12">
        <f t="shared" si="3"/>
        <v>0</v>
      </c>
      <c r="N51" s="12">
        <f t="shared" si="3"/>
        <v>0</v>
      </c>
      <c r="O51" s="12">
        <f t="shared" si="3"/>
        <v>0</v>
      </c>
      <c r="P51" s="12">
        <f t="shared" si="3"/>
        <v>0</v>
      </c>
      <c r="Q51" s="12">
        <f t="shared" si="3"/>
        <v>0</v>
      </c>
      <c r="R51" s="12">
        <f t="shared" si="3"/>
        <v>0</v>
      </c>
      <c r="S51" s="12">
        <f t="shared" si="3"/>
        <v>0</v>
      </c>
      <c r="T51" s="12">
        <f t="shared" si="3"/>
        <v>0</v>
      </c>
    </row>
    <row r="52" spans="2:20" ht="12" customHeight="1">
      <c r="B52" s="5">
        <f t="shared" si="5"/>
        <v>-8</v>
      </c>
      <c r="C52" s="12">
        <f t="shared" si="2"/>
        <v>0</v>
      </c>
      <c r="D52" s="12">
        <f t="shared" si="3"/>
        <v>0.4490180354241903</v>
      </c>
      <c r="E52" s="12">
        <f t="shared" si="3"/>
        <v>0.03507188921865703</v>
      </c>
      <c r="F52" s="12">
        <f t="shared" si="3"/>
        <v>3.296153042362046E-05</v>
      </c>
      <c r="G52" s="12">
        <f t="shared" si="3"/>
        <v>0</v>
      </c>
      <c r="H52" s="12">
        <f t="shared" si="3"/>
        <v>0</v>
      </c>
      <c r="I52" s="12">
        <f t="shared" si="3"/>
        <v>0</v>
      </c>
      <c r="J52" s="12">
        <f t="shared" si="3"/>
        <v>0</v>
      </c>
      <c r="K52" s="12">
        <f t="shared" si="3"/>
        <v>0</v>
      </c>
      <c r="L52" s="12">
        <f t="shared" si="3"/>
        <v>0</v>
      </c>
      <c r="M52" s="12">
        <f t="shared" si="3"/>
        <v>0</v>
      </c>
      <c r="N52" s="12">
        <f t="shared" si="3"/>
        <v>0</v>
      </c>
      <c r="O52" s="12">
        <f t="shared" si="3"/>
        <v>0</v>
      </c>
      <c r="P52" s="12">
        <f t="shared" si="3"/>
        <v>0</v>
      </c>
      <c r="Q52" s="12">
        <f t="shared" si="3"/>
        <v>0</v>
      </c>
      <c r="R52" s="12">
        <f t="shared" si="3"/>
        <v>0</v>
      </c>
      <c r="S52" s="12">
        <f t="shared" si="3"/>
        <v>0</v>
      </c>
      <c r="T52" s="12">
        <f t="shared" si="3"/>
        <v>0</v>
      </c>
    </row>
    <row r="53" spans="2:20" ht="12" customHeight="1">
      <c r="B53" s="5">
        <f t="shared" si="5"/>
        <v>-7</v>
      </c>
      <c r="C53" s="12">
        <f t="shared" si="2"/>
        <v>0</v>
      </c>
      <c r="D53" s="12">
        <f t="shared" si="3"/>
        <v>4.940577938158747</v>
      </c>
      <c r="E53" s="12">
        <f t="shared" si="3"/>
        <v>0.13064163672541615</v>
      </c>
      <c r="F53" s="12">
        <f t="shared" si="3"/>
        <v>8.449560698388538E-05</v>
      </c>
      <c r="G53" s="12">
        <f t="shared" si="3"/>
        <v>0</v>
      </c>
      <c r="H53" s="12">
        <f t="shared" si="3"/>
        <v>0</v>
      </c>
      <c r="I53" s="12">
        <f t="shared" si="3"/>
        <v>0</v>
      </c>
      <c r="J53" s="12">
        <f t="shared" si="3"/>
        <v>0</v>
      </c>
      <c r="K53" s="12">
        <f t="shared" si="3"/>
        <v>0</v>
      </c>
      <c r="L53" s="12">
        <f t="shared" si="3"/>
        <v>0</v>
      </c>
      <c r="M53" s="12">
        <f t="shared" si="3"/>
        <v>0</v>
      </c>
      <c r="N53" s="12">
        <f t="shared" si="3"/>
        <v>0</v>
      </c>
      <c r="O53" s="12">
        <f t="shared" si="3"/>
        <v>0</v>
      </c>
      <c r="P53" s="12">
        <f t="shared" si="3"/>
        <v>0</v>
      </c>
      <c r="Q53" s="12">
        <f t="shared" si="3"/>
        <v>0</v>
      </c>
      <c r="R53" s="12">
        <f t="shared" si="3"/>
        <v>0</v>
      </c>
      <c r="S53" s="12">
        <f t="shared" si="3"/>
        <v>0</v>
      </c>
      <c r="T53" s="12">
        <f t="shared" si="3"/>
        <v>0</v>
      </c>
    </row>
    <row r="54" spans="1:20" ht="12" customHeight="1">
      <c r="A54" s="9" t="s">
        <v>33</v>
      </c>
      <c r="B54" s="5">
        <f t="shared" si="5"/>
        <v>-6</v>
      </c>
      <c r="C54" s="12">
        <f t="shared" si="2"/>
        <v>0</v>
      </c>
      <c r="D54" s="12">
        <f t="shared" si="3"/>
        <v>26.294112529014722</v>
      </c>
      <c r="E54" s="12">
        <f t="shared" si="3"/>
        <v>0.34443017513106605</v>
      </c>
      <c r="F54" s="12">
        <f t="shared" si="3"/>
        <v>0.00017318361814622424</v>
      </c>
      <c r="G54" s="12">
        <f t="shared" si="3"/>
        <v>0</v>
      </c>
      <c r="H54" s="12">
        <f t="shared" si="3"/>
        <v>0</v>
      </c>
      <c r="I54" s="12">
        <f t="shared" si="3"/>
        <v>0</v>
      </c>
      <c r="J54" s="12">
        <f t="shared" si="3"/>
        <v>0</v>
      </c>
      <c r="K54" s="12">
        <f t="shared" si="3"/>
        <v>0</v>
      </c>
      <c r="L54" s="12">
        <f t="shared" si="3"/>
        <v>0</v>
      </c>
      <c r="M54" s="12">
        <f t="shared" si="3"/>
        <v>0</v>
      </c>
      <c r="N54" s="12">
        <f t="shared" si="3"/>
        <v>0</v>
      </c>
      <c r="O54" s="12">
        <f t="shared" si="3"/>
        <v>0</v>
      </c>
      <c r="P54" s="12">
        <f t="shared" si="3"/>
        <v>0</v>
      </c>
      <c r="Q54" s="12">
        <f t="shared" si="3"/>
        <v>0</v>
      </c>
      <c r="R54" s="12">
        <f t="shared" si="3"/>
        <v>0</v>
      </c>
      <c r="S54" s="12">
        <f t="shared" si="3"/>
        <v>0</v>
      </c>
      <c r="T54" s="12">
        <f t="shared" si="3"/>
        <v>0</v>
      </c>
    </row>
    <row r="55" spans="1:20" ht="12" customHeight="1">
      <c r="A55" s="9" t="s">
        <v>34</v>
      </c>
      <c r="B55" s="5">
        <f t="shared" si="5"/>
        <v>-5</v>
      </c>
      <c r="C55" s="12">
        <f t="shared" si="2"/>
        <v>519.816689631192</v>
      </c>
      <c r="D55" s="12">
        <f t="shared" si="3"/>
        <v>72.77430714246408</v>
      </c>
      <c r="E55" s="12">
        <f t="shared" si="3"/>
        <v>0.664147561277301</v>
      </c>
      <c r="F55" s="12">
        <f t="shared" si="3"/>
        <v>0.0002895265232455541</v>
      </c>
      <c r="G55" s="12">
        <f t="shared" si="3"/>
        <v>0</v>
      </c>
      <c r="H55" s="12">
        <f t="shared" si="3"/>
        <v>0</v>
      </c>
      <c r="I55" s="12">
        <f t="shared" si="3"/>
        <v>0</v>
      </c>
      <c r="J55" s="12">
        <f t="shared" si="3"/>
        <v>0</v>
      </c>
      <c r="K55" s="12">
        <f t="shared" si="3"/>
        <v>0</v>
      </c>
      <c r="L55" s="12">
        <f t="shared" si="3"/>
        <v>0</v>
      </c>
      <c r="M55" s="12">
        <f t="shared" si="3"/>
        <v>0</v>
      </c>
      <c r="N55" s="12">
        <f t="shared" si="3"/>
        <v>0</v>
      </c>
      <c r="O55" s="12">
        <f t="shared" si="3"/>
        <v>0</v>
      </c>
      <c r="P55" s="12">
        <f t="shared" si="3"/>
        <v>0</v>
      </c>
      <c r="Q55" s="12">
        <f t="shared" si="3"/>
        <v>0</v>
      </c>
      <c r="R55" s="12">
        <f t="shared" si="3"/>
        <v>0</v>
      </c>
      <c r="S55" s="12">
        <f t="shared" si="3"/>
        <v>0</v>
      </c>
      <c r="T55" s="12">
        <f t="shared" si="3"/>
        <v>0</v>
      </c>
    </row>
    <row r="56" spans="1:20" ht="12" customHeight="1">
      <c r="A56" s="9" t="s">
        <v>35</v>
      </c>
      <c r="B56" s="5">
        <f t="shared" si="5"/>
        <v>-4</v>
      </c>
      <c r="C56" s="12">
        <f t="shared" si="2"/>
        <v>1039.6333782227507</v>
      </c>
      <c r="D56" s="12">
        <f t="shared" si="3"/>
        <v>119.25450161036481</v>
      </c>
      <c r="E56" s="12">
        <f t="shared" si="3"/>
        <v>0.9838649419200649</v>
      </c>
      <c r="F56" s="12">
        <f t="shared" si="3"/>
        <v>0.0004058688956076576</v>
      </c>
      <c r="G56" s="12">
        <f t="shared" si="3"/>
        <v>0</v>
      </c>
      <c r="H56" s="12">
        <f t="shared" si="3"/>
        <v>0</v>
      </c>
      <c r="I56" s="12">
        <f t="shared" si="3"/>
        <v>0</v>
      </c>
      <c r="J56" s="12">
        <f t="shared" si="3"/>
        <v>0</v>
      </c>
      <c r="K56" s="12">
        <f t="shared" si="3"/>
        <v>0</v>
      </c>
      <c r="L56" s="12">
        <f t="shared" si="3"/>
        <v>0</v>
      </c>
      <c r="M56" s="12">
        <f t="shared" si="3"/>
        <v>0</v>
      </c>
      <c r="N56" s="12">
        <f t="shared" si="3"/>
        <v>0</v>
      </c>
      <c r="O56" s="12">
        <f t="shared" si="3"/>
        <v>0</v>
      </c>
      <c r="P56" s="12">
        <f t="shared" si="3"/>
        <v>0</v>
      </c>
      <c r="Q56" s="12">
        <f t="shared" si="3"/>
        <v>0</v>
      </c>
      <c r="R56" s="12">
        <f t="shared" si="3"/>
        <v>0</v>
      </c>
      <c r="S56" s="12">
        <f t="shared" si="3"/>
        <v>0</v>
      </c>
      <c r="T56" s="12">
        <f t="shared" si="3"/>
        <v>0</v>
      </c>
    </row>
    <row r="57" spans="2:20" ht="12" customHeight="1">
      <c r="B57" s="5">
        <f t="shared" si="5"/>
        <v>-3</v>
      </c>
      <c r="C57" s="12">
        <f t="shared" si="2"/>
        <v>1039.6333782227507</v>
      </c>
      <c r="D57" s="12">
        <f t="shared" si="3"/>
        <v>140.60803620122078</v>
      </c>
      <c r="E57" s="12">
        <f t="shared" si="3"/>
        <v>1.1976533236424591</v>
      </c>
      <c r="F57" s="12">
        <f t="shared" si="3"/>
        <v>0.0004945503252506262</v>
      </c>
      <c r="G57" s="12">
        <f t="shared" si="3"/>
        <v>0</v>
      </c>
      <c r="H57" s="12">
        <f t="shared" si="3"/>
        <v>0</v>
      </c>
      <c r="I57" s="12">
        <f t="shared" si="3"/>
        <v>0</v>
      </c>
      <c r="J57" s="12">
        <f t="shared" si="3"/>
        <v>0</v>
      </c>
      <c r="K57" s="12">
        <f t="shared" si="3"/>
        <v>0</v>
      </c>
      <c r="L57" s="12">
        <f t="shared" si="3"/>
        <v>0</v>
      </c>
      <c r="M57" s="12">
        <f t="shared" si="3"/>
        <v>0</v>
      </c>
      <c r="N57" s="12">
        <f t="shared" si="3"/>
        <v>0</v>
      </c>
      <c r="O57" s="12">
        <f t="shared" si="3"/>
        <v>0</v>
      </c>
      <c r="P57" s="12">
        <f t="shared" si="3"/>
        <v>0</v>
      </c>
      <c r="Q57" s="12">
        <f t="shared" si="3"/>
        <v>0</v>
      </c>
      <c r="R57" s="12">
        <f t="shared" si="3"/>
        <v>0</v>
      </c>
      <c r="S57" s="12">
        <f t="shared" si="3"/>
        <v>0</v>
      </c>
      <c r="T57" s="12">
        <f t="shared" si="3"/>
        <v>0</v>
      </c>
    </row>
    <row r="58" spans="2:20" ht="12" customHeight="1">
      <c r="B58" s="5">
        <f t="shared" si="5"/>
        <v>-2</v>
      </c>
      <c r="C58" s="12">
        <f t="shared" si="2"/>
        <v>1039.6333782227507</v>
      </c>
      <c r="D58" s="12">
        <f t="shared" si="3"/>
        <v>145.09959610395535</v>
      </c>
      <c r="E58" s="12">
        <f t="shared" si="3"/>
        <v>1.2932190914693005</v>
      </c>
      <c r="F58" s="12">
        <f t="shared" si="3"/>
        <v>0.0005460264761644938</v>
      </c>
      <c r="G58" s="12">
        <f t="shared" si="3"/>
        <v>0</v>
      </c>
      <c r="H58" s="12">
        <f t="shared" si="3"/>
        <v>0</v>
      </c>
      <c r="I58" s="12">
        <f t="shared" si="3"/>
        <v>0</v>
      </c>
      <c r="J58" s="12">
        <f t="shared" si="3"/>
        <v>0</v>
      </c>
      <c r="K58" s="12">
        <f t="shared" si="3"/>
        <v>0</v>
      </c>
      <c r="L58" s="12">
        <f t="shared" si="3"/>
        <v>0</v>
      </c>
      <c r="M58" s="12">
        <f t="shared" si="3"/>
        <v>0</v>
      </c>
      <c r="N58" s="12">
        <f t="shared" si="3"/>
        <v>0</v>
      </c>
      <c r="O58" s="12">
        <f t="shared" si="3"/>
        <v>0</v>
      </c>
      <c r="P58" s="12">
        <f t="shared" si="3"/>
        <v>0</v>
      </c>
      <c r="Q58" s="12">
        <f t="shared" si="3"/>
        <v>0</v>
      </c>
      <c r="R58" s="12">
        <f t="shared" si="3"/>
        <v>0</v>
      </c>
      <c r="S58" s="12">
        <f t="shared" si="3"/>
        <v>0</v>
      </c>
      <c r="T58" s="12">
        <f t="shared" si="3"/>
        <v>0</v>
      </c>
    </row>
    <row r="59" spans="2:20" ht="12" customHeight="1">
      <c r="B59" s="5">
        <f t="shared" si="5"/>
        <v>-1</v>
      </c>
      <c r="C59" s="12">
        <f t="shared" si="2"/>
        <v>1039.6333782227507</v>
      </c>
      <c r="D59" s="12">
        <f t="shared" si="3"/>
        <v>145.52963167890312</v>
      </c>
      <c r="E59" s="12">
        <f t="shared" si="3"/>
        <v>1.321699546067688</v>
      </c>
      <c r="F59" s="12">
        <f t="shared" si="3"/>
        <v>0.0005684621297220328</v>
      </c>
      <c r="G59" s="12">
        <f t="shared" si="3"/>
        <v>0</v>
      </c>
      <c r="H59" s="12">
        <f t="shared" si="3"/>
        <v>0</v>
      </c>
      <c r="I59" s="12">
        <f t="shared" si="3"/>
        <v>0</v>
      </c>
      <c r="J59" s="12">
        <f t="shared" si="3"/>
        <v>0</v>
      </c>
      <c r="K59" s="12">
        <f t="shared" si="3"/>
        <v>0</v>
      </c>
      <c r="L59" s="12">
        <f t="shared" si="3"/>
        <v>0</v>
      </c>
      <c r="M59" s="12">
        <f t="shared" si="3"/>
        <v>0</v>
      </c>
      <c r="N59" s="12">
        <f t="shared" si="3"/>
        <v>0</v>
      </c>
      <c r="O59" s="12">
        <f t="shared" si="3"/>
        <v>0</v>
      </c>
      <c r="P59" s="12">
        <f t="shared" si="3"/>
        <v>0</v>
      </c>
      <c r="Q59" s="12">
        <f t="shared" si="3"/>
        <v>0</v>
      </c>
      <c r="R59" s="12">
        <f t="shared" si="3"/>
        <v>0</v>
      </c>
      <c r="S59" s="12">
        <f t="shared" si="3"/>
        <v>0</v>
      </c>
      <c r="T59" s="12">
        <f t="shared" si="3"/>
        <v>0</v>
      </c>
    </row>
    <row r="60" spans="2:20" ht="12" customHeight="1">
      <c r="B60" s="5">
        <f t="shared" si="5"/>
        <v>0</v>
      </c>
      <c r="C60" s="12">
        <f t="shared" si="2"/>
        <v>1039.6333782227507</v>
      </c>
      <c r="D60" s="12">
        <f t="shared" si="3"/>
        <v>145.5478841674786</v>
      </c>
      <c r="E60" s="12">
        <f t="shared" si="3"/>
        <v>1.3266361384386334</v>
      </c>
      <c r="F60" s="12">
        <f t="shared" si="3"/>
        <v>0.0005741844031664291</v>
      </c>
      <c r="G60" s="12">
        <f t="shared" si="3"/>
        <v>0</v>
      </c>
      <c r="H60" s="12">
        <f t="shared" si="3"/>
        <v>0</v>
      </c>
      <c r="I60" s="12">
        <f t="shared" si="3"/>
        <v>0</v>
      </c>
      <c r="J60" s="12">
        <f t="shared" si="3"/>
        <v>0</v>
      </c>
      <c r="K60" s="12">
        <f t="shared" si="3"/>
        <v>0</v>
      </c>
      <c r="L60" s="12">
        <f t="shared" si="3"/>
        <v>0</v>
      </c>
      <c r="M60" s="12">
        <f t="shared" si="3"/>
        <v>0</v>
      </c>
      <c r="N60" s="12">
        <f t="shared" si="3"/>
        <v>0</v>
      </c>
      <c r="O60" s="12">
        <f t="shared" si="3"/>
        <v>0</v>
      </c>
      <c r="P60" s="12">
        <f t="shared" si="3"/>
        <v>0</v>
      </c>
      <c r="Q60" s="12">
        <f t="shared" si="3"/>
        <v>0</v>
      </c>
      <c r="R60" s="12">
        <f t="shared" si="3"/>
        <v>0</v>
      </c>
      <c r="S60" s="12">
        <f aca="true" t="shared" si="6" ref="D60:T75">(Co/4)*EXP((S$44/(2*ax))*(1-SQRT(1+4*lmd*ax/v)))*(ERFCQ((S$44-v*t*(1+4*lmd*ax/v))/(2*SQRT(ax*v*t)))+EXP(S$44/ax)*ERFCQ((S$44+v*t)/(2*SQRT(ax*v*t))))*(ERFQ(($B60+W/2)/(2*SQRT(ay*S$44)))-ERFQ(($B60-W/2)/(2*SQRT(ay*S$44))))</f>
        <v>0</v>
      </c>
      <c r="T60" s="12">
        <f t="shared" si="6"/>
        <v>0</v>
      </c>
    </row>
    <row r="61" spans="2:20" ht="12" customHeight="1">
      <c r="B61" s="5">
        <f t="shared" si="5"/>
        <v>1</v>
      </c>
      <c r="C61" s="12">
        <f t="shared" si="2"/>
        <v>1039.6333782227507</v>
      </c>
      <c r="D61" s="12">
        <f t="shared" si="6"/>
        <v>145.52963167890312</v>
      </c>
      <c r="E61" s="12">
        <f t="shared" si="6"/>
        <v>1.321699546067688</v>
      </c>
      <c r="F61" s="12">
        <f t="shared" si="6"/>
        <v>0.0005684621297220328</v>
      </c>
      <c r="G61" s="12">
        <f t="shared" si="6"/>
        <v>0</v>
      </c>
      <c r="H61" s="12">
        <f t="shared" si="6"/>
        <v>0</v>
      </c>
      <c r="I61" s="12">
        <f t="shared" si="6"/>
        <v>0</v>
      </c>
      <c r="J61" s="12">
        <f t="shared" si="6"/>
        <v>0</v>
      </c>
      <c r="K61" s="12">
        <f t="shared" si="6"/>
        <v>0</v>
      </c>
      <c r="L61" s="12">
        <f t="shared" si="6"/>
        <v>0</v>
      </c>
      <c r="M61" s="12">
        <f t="shared" si="6"/>
        <v>0</v>
      </c>
      <c r="N61" s="12">
        <f t="shared" si="6"/>
        <v>0</v>
      </c>
      <c r="O61" s="12">
        <f t="shared" si="6"/>
        <v>0</v>
      </c>
      <c r="P61" s="12">
        <f t="shared" si="6"/>
        <v>0</v>
      </c>
      <c r="Q61" s="12">
        <f t="shared" si="6"/>
        <v>0</v>
      </c>
      <c r="R61" s="12">
        <f t="shared" si="6"/>
        <v>0</v>
      </c>
      <c r="S61" s="12">
        <f t="shared" si="6"/>
        <v>0</v>
      </c>
      <c r="T61" s="12">
        <f t="shared" si="6"/>
        <v>0</v>
      </c>
    </row>
    <row r="62" spans="2:20" ht="12" customHeight="1">
      <c r="B62" s="5">
        <f t="shared" si="5"/>
        <v>2</v>
      </c>
      <c r="C62" s="12">
        <f t="shared" si="2"/>
        <v>1039.6333782227507</v>
      </c>
      <c r="D62" s="12">
        <f t="shared" si="6"/>
        <v>145.09959610395535</v>
      </c>
      <c r="E62" s="12">
        <f t="shared" si="6"/>
        <v>1.2932190914693005</v>
      </c>
      <c r="F62" s="12">
        <f t="shared" si="6"/>
        <v>0.0005460264761644938</v>
      </c>
      <c r="G62" s="12">
        <f t="shared" si="6"/>
        <v>0</v>
      </c>
      <c r="H62" s="12">
        <f t="shared" si="6"/>
        <v>0</v>
      </c>
      <c r="I62" s="12">
        <f t="shared" si="6"/>
        <v>0</v>
      </c>
      <c r="J62" s="12">
        <f t="shared" si="6"/>
        <v>0</v>
      </c>
      <c r="K62" s="12">
        <f t="shared" si="6"/>
        <v>0</v>
      </c>
      <c r="L62" s="12">
        <f t="shared" si="6"/>
        <v>0</v>
      </c>
      <c r="M62" s="12">
        <f t="shared" si="6"/>
        <v>0</v>
      </c>
      <c r="N62" s="12">
        <f t="shared" si="6"/>
        <v>0</v>
      </c>
      <c r="O62" s="12">
        <f t="shared" si="6"/>
        <v>0</v>
      </c>
      <c r="P62" s="12">
        <f t="shared" si="6"/>
        <v>0</v>
      </c>
      <c r="Q62" s="12">
        <f t="shared" si="6"/>
        <v>0</v>
      </c>
      <c r="R62" s="12">
        <f t="shared" si="6"/>
        <v>0</v>
      </c>
      <c r="S62" s="12">
        <f t="shared" si="6"/>
        <v>0</v>
      </c>
      <c r="T62" s="12">
        <f t="shared" si="6"/>
        <v>0</v>
      </c>
    </row>
    <row r="63" spans="2:20" ht="12" customHeight="1">
      <c r="B63" s="5">
        <f aca="true" t="shared" si="7" ref="B63:B75">B62+$A$45</f>
        <v>3</v>
      </c>
      <c r="C63" s="12">
        <f t="shared" si="2"/>
        <v>1039.6333782227507</v>
      </c>
      <c r="D63" s="12">
        <f t="shared" si="6"/>
        <v>140.60803620122078</v>
      </c>
      <c r="E63" s="12">
        <f t="shared" si="6"/>
        <v>1.1976533236424591</v>
      </c>
      <c r="F63" s="12">
        <f t="shared" si="6"/>
        <v>0.0004945503252506262</v>
      </c>
      <c r="G63" s="12">
        <f t="shared" si="6"/>
        <v>0</v>
      </c>
      <c r="H63" s="12">
        <f t="shared" si="6"/>
        <v>0</v>
      </c>
      <c r="I63" s="12">
        <f t="shared" si="6"/>
        <v>0</v>
      </c>
      <c r="J63" s="12">
        <f t="shared" si="6"/>
        <v>0</v>
      </c>
      <c r="K63" s="12">
        <f t="shared" si="6"/>
        <v>0</v>
      </c>
      <c r="L63" s="12">
        <f t="shared" si="6"/>
        <v>0</v>
      </c>
      <c r="M63" s="12">
        <f t="shared" si="6"/>
        <v>0</v>
      </c>
      <c r="N63" s="12">
        <f t="shared" si="6"/>
        <v>0</v>
      </c>
      <c r="O63" s="12">
        <f t="shared" si="6"/>
        <v>0</v>
      </c>
      <c r="P63" s="12">
        <f t="shared" si="6"/>
        <v>0</v>
      </c>
      <c r="Q63" s="12">
        <f t="shared" si="6"/>
        <v>0</v>
      </c>
      <c r="R63" s="12">
        <f t="shared" si="6"/>
        <v>0</v>
      </c>
      <c r="S63" s="12">
        <f t="shared" si="6"/>
        <v>0</v>
      </c>
      <c r="T63" s="12">
        <f t="shared" si="6"/>
        <v>0</v>
      </c>
    </row>
    <row r="64" spans="2:20" ht="12" customHeight="1">
      <c r="B64" s="5">
        <f t="shared" si="7"/>
        <v>4</v>
      </c>
      <c r="C64" s="12">
        <f t="shared" si="2"/>
        <v>1039.6333782227507</v>
      </c>
      <c r="D64" s="12">
        <f t="shared" si="6"/>
        <v>119.25450161036481</v>
      </c>
      <c r="E64" s="12">
        <f t="shared" si="6"/>
        <v>0.9838649419200649</v>
      </c>
      <c r="F64" s="12">
        <f t="shared" si="6"/>
        <v>0.0004058688956076576</v>
      </c>
      <c r="G64" s="12">
        <f t="shared" si="6"/>
        <v>0</v>
      </c>
      <c r="H64" s="12">
        <f t="shared" si="6"/>
        <v>0</v>
      </c>
      <c r="I64" s="12">
        <f t="shared" si="6"/>
        <v>0</v>
      </c>
      <c r="J64" s="12">
        <f t="shared" si="6"/>
        <v>0</v>
      </c>
      <c r="K64" s="12">
        <f t="shared" si="6"/>
        <v>0</v>
      </c>
      <c r="L64" s="12">
        <f t="shared" si="6"/>
        <v>0</v>
      </c>
      <c r="M64" s="12">
        <f t="shared" si="6"/>
        <v>0</v>
      </c>
      <c r="N64" s="12">
        <f t="shared" si="6"/>
        <v>0</v>
      </c>
      <c r="O64" s="12">
        <f t="shared" si="6"/>
        <v>0</v>
      </c>
      <c r="P64" s="12">
        <f t="shared" si="6"/>
        <v>0</v>
      </c>
      <c r="Q64" s="12">
        <f t="shared" si="6"/>
        <v>0</v>
      </c>
      <c r="R64" s="12">
        <f t="shared" si="6"/>
        <v>0</v>
      </c>
      <c r="S64" s="12">
        <f t="shared" si="6"/>
        <v>0</v>
      </c>
      <c r="T64" s="12">
        <f t="shared" si="6"/>
        <v>0</v>
      </c>
    </row>
    <row r="65" spans="2:20" ht="12" customHeight="1">
      <c r="B65" s="5">
        <f t="shared" si="7"/>
        <v>5</v>
      </c>
      <c r="C65" s="12">
        <f t="shared" si="2"/>
        <v>519.8166885915587</v>
      </c>
      <c r="D65" s="12">
        <f t="shared" si="6"/>
        <v>72.77430699691546</v>
      </c>
      <c r="E65" s="12">
        <f t="shared" si="6"/>
        <v>0.6641475599490058</v>
      </c>
      <c r="F65" s="12">
        <f t="shared" si="6"/>
        <v>0.0002895265226665009</v>
      </c>
      <c r="G65" s="12">
        <f t="shared" si="6"/>
        <v>0</v>
      </c>
      <c r="H65" s="12">
        <f t="shared" si="6"/>
        <v>0</v>
      </c>
      <c r="I65" s="12">
        <f t="shared" si="6"/>
        <v>0</v>
      </c>
      <c r="J65" s="12">
        <f t="shared" si="6"/>
        <v>0</v>
      </c>
      <c r="K65" s="12">
        <f t="shared" si="6"/>
        <v>0</v>
      </c>
      <c r="L65" s="12">
        <f t="shared" si="6"/>
        <v>0</v>
      </c>
      <c r="M65" s="12">
        <f t="shared" si="6"/>
        <v>0</v>
      </c>
      <c r="N65" s="12">
        <f t="shared" si="6"/>
        <v>0</v>
      </c>
      <c r="O65" s="12">
        <f t="shared" si="6"/>
        <v>0</v>
      </c>
      <c r="P65" s="12">
        <f t="shared" si="6"/>
        <v>0</v>
      </c>
      <c r="Q65" s="12">
        <f t="shared" si="6"/>
        <v>0</v>
      </c>
      <c r="R65" s="12">
        <f t="shared" si="6"/>
        <v>0</v>
      </c>
      <c r="S65" s="12">
        <f t="shared" si="6"/>
        <v>0</v>
      </c>
      <c r="T65" s="12">
        <f t="shared" si="6"/>
        <v>0</v>
      </c>
    </row>
    <row r="66" spans="2:20" ht="12" customHeight="1">
      <c r="B66" s="5">
        <f t="shared" si="7"/>
        <v>6</v>
      </c>
      <c r="C66" s="12">
        <f t="shared" si="2"/>
        <v>0</v>
      </c>
      <c r="D66" s="12">
        <f t="shared" si="6"/>
        <v>26.294112529014722</v>
      </c>
      <c r="E66" s="12">
        <f t="shared" si="6"/>
        <v>0.34443017513106605</v>
      </c>
      <c r="F66" s="12">
        <f t="shared" si="6"/>
        <v>0.00017318361814622424</v>
      </c>
      <c r="G66" s="12">
        <f t="shared" si="6"/>
        <v>0</v>
      </c>
      <c r="H66" s="12">
        <f t="shared" si="6"/>
        <v>0</v>
      </c>
      <c r="I66" s="12">
        <f t="shared" si="6"/>
        <v>0</v>
      </c>
      <c r="J66" s="12">
        <f t="shared" si="6"/>
        <v>0</v>
      </c>
      <c r="K66" s="12">
        <f t="shared" si="6"/>
        <v>0</v>
      </c>
      <c r="L66" s="12">
        <f t="shared" si="6"/>
        <v>0</v>
      </c>
      <c r="M66" s="12">
        <f t="shared" si="6"/>
        <v>0</v>
      </c>
      <c r="N66" s="12">
        <f t="shared" si="6"/>
        <v>0</v>
      </c>
      <c r="O66" s="12">
        <f t="shared" si="6"/>
        <v>0</v>
      </c>
      <c r="P66" s="12">
        <f t="shared" si="6"/>
        <v>0</v>
      </c>
      <c r="Q66" s="12">
        <f t="shared" si="6"/>
        <v>0</v>
      </c>
      <c r="R66" s="12">
        <f t="shared" si="6"/>
        <v>0</v>
      </c>
      <c r="S66" s="12">
        <f t="shared" si="6"/>
        <v>0</v>
      </c>
      <c r="T66" s="12">
        <f t="shared" si="6"/>
        <v>0</v>
      </c>
    </row>
    <row r="67" spans="2:20" ht="12" customHeight="1">
      <c r="B67" s="5">
        <f t="shared" si="7"/>
        <v>7</v>
      </c>
      <c r="C67" s="12">
        <f t="shared" si="2"/>
        <v>0</v>
      </c>
      <c r="D67" s="12">
        <f t="shared" si="6"/>
        <v>4.940577938158747</v>
      </c>
      <c r="E67" s="12">
        <f t="shared" si="6"/>
        <v>0.13064163672541615</v>
      </c>
      <c r="F67" s="12">
        <f t="shared" si="6"/>
        <v>8.449560698388538E-05</v>
      </c>
      <c r="G67" s="12">
        <f t="shared" si="6"/>
        <v>0</v>
      </c>
      <c r="H67" s="12">
        <f t="shared" si="6"/>
        <v>0</v>
      </c>
      <c r="I67" s="12">
        <f t="shared" si="6"/>
        <v>0</v>
      </c>
      <c r="J67" s="12">
        <f t="shared" si="6"/>
        <v>0</v>
      </c>
      <c r="K67" s="12">
        <f t="shared" si="6"/>
        <v>0</v>
      </c>
      <c r="L67" s="12">
        <f t="shared" si="6"/>
        <v>0</v>
      </c>
      <c r="M67" s="12">
        <f t="shared" si="6"/>
        <v>0</v>
      </c>
      <c r="N67" s="12">
        <f t="shared" si="6"/>
        <v>0</v>
      </c>
      <c r="O67" s="12">
        <f t="shared" si="6"/>
        <v>0</v>
      </c>
      <c r="P67" s="12">
        <f t="shared" si="6"/>
        <v>0</v>
      </c>
      <c r="Q67" s="12">
        <f t="shared" si="6"/>
        <v>0</v>
      </c>
      <c r="R67" s="12">
        <f t="shared" si="6"/>
        <v>0</v>
      </c>
      <c r="S67" s="12">
        <f t="shared" si="6"/>
        <v>0</v>
      </c>
      <c r="T67" s="12">
        <f t="shared" si="6"/>
        <v>0</v>
      </c>
    </row>
    <row r="68" spans="2:20" ht="12">
      <c r="B68" s="5">
        <f t="shared" si="7"/>
        <v>8</v>
      </c>
      <c r="C68" s="12">
        <f t="shared" si="2"/>
        <v>0</v>
      </c>
      <c r="D68" s="12">
        <f t="shared" si="6"/>
        <v>0.4490180354241903</v>
      </c>
      <c r="E68" s="12">
        <f t="shared" si="6"/>
        <v>0.03507188921865703</v>
      </c>
      <c r="F68" s="12">
        <f t="shared" si="6"/>
        <v>3.296153042362046E-05</v>
      </c>
      <c r="G68" s="12">
        <f t="shared" si="6"/>
        <v>0</v>
      </c>
      <c r="H68" s="12">
        <f t="shared" si="6"/>
        <v>0</v>
      </c>
      <c r="I68" s="12">
        <f t="shared" si="6"/>
        <v>0</v>
      </c>
      <c r="J68" s="12">
        <f t="shared" si="6"/>
        <v>0</v>
      </c>
      <c r="K68" s="12">
        <f t="shared" si="6"/>
        <v>0</v>
      </c>
      <c r="L68" s="12">
        <f t="shared" si="6"/>
        <v>0</v>
      </c>
      <c r="M68" s="12">
        <f t="shared" si="6"/>
        <v>0</v>
      </c>
      <c r="N68" s="12">
        <f t="shared" si="6"/>
        <v>0</v>
      </c>
      <c r="O68" s="12">
        <f t="shared" si="6"/>
        <v>0</v>
      </c>
      <c r="P68" s="12">
        <f t="shared" si="6"/>
        <v>0</v>
      </c>
      <c r="Q68" s="12">
        <f t="shared" si="6"/>
        <v>0</v>
      </c>
      <c r="R68" s="12">
        <f t="shared" si="6"/>
        <v>0</v>
      </c>
      <c r="S68" s="12">
        <f t="shared" si="6"/>
        <v>0</v>
      </c>
      <c r="T68" s="12">
        <f t="shared" si="6"/>
        <v>0</v>
      </c>
    </row>
    <row r="69" spans="2:20" ht="12">
      <c r="B69" s="5">
        <f t="shared" si="7"/>
        <v>9</v>
      </c>
      <c r="C69" s="12">
        <f t="shared" si="2"/>
        <v>0</v>
      </c>
      <c r="D69" s="12">
        <f t="shared" si="6"/>
        <v>0.018979308676749185</v>
      </c>
      <c r="E69" s="12">
        <f t="shared" si="6"/>
        <v>0.006524144637498548</v>
      </c>
      <c r="F69" s="12">
        <f t="shared" si="6"/>
        <v>1.0137731450817763E-05</v>
      </c>
      <c r="G69" s="12">
        <f t="shared" si="6"/>
        <v>0</v>
      </c>
      <c r="H69" s="12">
        <f t="shared" si="6"/>
        <v>0</v>
      </c>
      <c r="I69" s="12">
        <f t="shared" si="6"/>
        <v>0</v>
      </c>
      <c r="J69" s="12">
        <f t="shared" si="6"/>
        <v>0</v>
      </c>
      <c r="K69" s="12">
        <f t="shared" si="6"/>
        <v>0</v>
      </c>
      <c r="L69" s="12">
        <f t="shared" si="6"/>
        <v>0</v>
      </c>
      <c r="M69" s="12">
        <f t="shared" si="6"/>
        <v>0</v>
      </c>
      <c r="N69" s="12">
        <f t="shared" si="6"/>
        <v>0</v>
      </c>
      <c r="O69" s="12">
        <f t="shared" si="6"/>
        <v>0</v>
      </c>
      <c r="P69" s="12">
        <f t="shared" si="6"/>
        <v>0</v>
      </c>
      <c r="Q69" s="12">
        <f t="shared" si="6"/>
        <v>0</v>
      </c>
      <c r="R69" s="12">
        <f t="shared" si="6"/>
        <v>0</v>
      </c>
      <c r="S69" s="12">
        <f t="shared" si="6"/>
        <v>0</v>
      </c>
      <c r="T69" s="12">
        <f t="shared" si="6"/>
        <v>0</v>
      </c>
    </row>
    <row r="70" spans="2:20" ht="12">
      <c r="B70" s="5">
        <f t="shared" si="7"/>
        <v>10</v>
      </c>
      <c r="C70" s="12">
        <f t="shared" si="2"/>
        <v>0</v>
      </c>
      <c r="D70" s="12">
        <f t="shared" si="6"/>
        <v>0.0003649859504676571</v>
      </c>
      <c r="E70" s="12">
        <f t="shared" si="6"/>
        <v>0.0008294913938367088</v>
      </c>
      <c r="F70" s="12">
        <f t="shared" si="6"/>
        <v>2.4343608517074266E-06</v>
      </c>
      <c r="G70" s="12">
        <f t="shared" si="6"/>
        <v>0</v>
      </c>
      <c r="H70" s="12">
        <f t="shared" si="6"/>
        <v>0</v>
      </c>
      <c r="I70" s="12">
        <f t="shared" si="6"/>
        <v>0</v>
      </c>
      <c r="J70" s="12">
        <f t="shared" si="6"/>
        <v>0</v>
      </c>
      <c r="K70" s="12">
        <f t="shared" si="6"/>
        <v>0</v>
      </c>
      <c r="L70" s="12">
        <f t="shared" si="6"/>
        <v>0</v>
      </c>
      <c r="M70" s="12">
        <f t="shared" si="6"/>
        <v>0</v>
      </c>
      <c r="N70" s="12">
        <f t="shared" si="6"/>
        <v>0</v>
      </c>
      <c r="O70" s="12">
        <f t="shared" si="6"/>
        <v>0</v>
      </c>
      <c r="P70" s="12">
        <f t="shared" si="6"/>
        <v>0</v>
      </c>
      <c r="Q70" s="12">
        <f t="shared" si="6"/>
        <v>0</v>
      </c>
      <c r="R70" s="12">
        <f t="shared" si="6"/>
        <v>0</v>
      </c>
      <c r="S70" s="12">
        <f t="shared" si="6"/>
        <v>0</v>
      </c>
      <c r="T70" s="12">
        <f t="shared" si="6"/>
        <v>0</v>
      </c>
    </row>
    <row r="71" spans="1:20" ht="12">
      <c r="A71" s="3"/>
      <c r="B71" s="5">
        <f t="shared" si="7"/>
        <v>11</v>
      </c>
      <c r="C71" s="12">
        <f t="shared" si="2"/>
        <v>0</v>
      </c>
      <c r="D71" s="12">
        <f t="shared" si="6"/>
        <v>3.1517996782169916E-06</v>
      </c>
      <c r="E71" s="12">
        <f t="shared" si="6"/>
        <v>7.1430521120348E-05</v>
      </c>
      <c r="F71" s="12">
        <f t="shared" si="6"/>
        <v>4.532636969935604E-07</v>
      </c>
      <c r="G71" s="12">
        <f t="shared" si="6"/>
        <v>0</v>
      </c>
      <c r="H71" s="12">
        <f t="shared" si="6"/>
        <v>0</v>
      </c>
      <c r="I71" s="12">
        <f t="shared" si="6"/>
        <v>0</v>
      </c>
      <c r="J71" s="12">
        <f t="shared" si="6"/>
        <v>0</v>
      </c>
      <c r="K71" s="12">
        <f t="shared" si="6"/>
        <v>0</v>
      </c>
      <c r="L71" s="12">
        <f t="shared" si="6"/>
        <v>0</v>
      </c>
      <c r="M71" s="12">
        <f t="shared" si="6"/>
        <v>0</v>
      </c>
      <c r="N71" s="12">
        <f t="shared" si="6"/>
        <v>0</v>
      </c>
      <c r="O71" s="12">
        <f t="shared" si="6"/>
        <v>0</v>
      </c>
      <c r="P71" s="12">
        <f t="shared" si="6"/>
        <v>0</v>
      </c>
      <c r="Q71" s="12">
        <f t="shared" si="6"/>
        <v>0</v>
      </c>
      <c r="R71" s="12">
        <f t="shared" si="6"/>
        <v>0</v>
      </c>
      <c r="S71" s="12">
        <f t="shared" si="6"/>
        <v>0</v>
      </c>
      <c r="T71" s="12">
        <f t="shared" si="6"/>
        <v>0</v>
      </c>
    </row>
    <row r="72" spans="2:20" ht="12">
      <c r="B72" s="5">
        <f t="shared" si="7"/>
        <v>12</v>
      </c>
      <c r="C72" s="12">
        <f t="shared" si="2"/>
        <v>0</v>
      </c>
      <c r="D72" s="12">
        <f t="shared" si="6"/>
        <v>0</v>
      </c>
      <c r="E72" s="12">
        <f t="shared" si="6"/>
        <v>4.140538349356939E-06</v>
      </c>
      <c r="F72" s="12">
        <f t="shared" si="6"/>
        <v>6.511828172979022E-08</v>
      </c>
      <c r="G72" s="12">
        <f t="shared" si="6"/>
        <v>0</v>
      </c>
      <c r="H72" s="12">
        <f t="shared" si="6"/>
        <v>0</v>
      </c>
      <c r="I72" s="12">
        <f t="shared" si="6"/>
        <v>0</v>
      </c>
      <c r="J72" s="12">
        <f t="shared" si="6"/>
        <v>0</v>
      </c>
      <c r="K72" s="12">
        <f t="shared" si="6"/>
        <v>0</v>
      </c>
      <c r="L72" s="12">
        <f t="shared" si="6"/>
        <v>0</v>
      </c>
      <c r="M72" s="12">
        <f t="shared" si="6"/>
        <v>0</v>
      </c>
      <c r="N72" s="12">
        <f t="shared" si="6"/>
        <v>0</v>
      </c>
      <c r="O72" s="12">
        <f t="shared" si="6"/>
        <v>0</v>
      </c>
      <c r="P72" s="12">
        <f t="shared" si="6"/>
        <v>0</v>
      </c>
      <c r="Q72" s="12">
        <f t="shared" si="6"/>
        <v>0</v>
      </c>
      <c r="R72" s="12">
        <f t="shared" si="6"/>
        <v>0</v>
      </c>
      <c r="S72" s="12">
        <f t="shared" si="6"/>
        <v>0</v>
      </c>
      <c r="T72" s="12">
        <f t="shared" si="6"/>
        <v>0</v>
      </c>
    </row>
    <row r="73" spans="2:20" ht="12">
      <c r="B73" s="5">
        <f t="shared" si="7"/>
        <v>13</v>
      </c>
      <c r="C73" s="12">
        <f t="shared" si="2"/>
        <v>0</v>
      </c>
      <c r="D73" s="12">
        <f t="shared" si="6"/>
        <v>0</v>
      </c>
      <c r="E73" s="12">
        <f t="shared" si="6"/>
        <v>1.6085843148371674E-07</v>
      </c>
      <c r="F73" s="12">
        <f t="shared" si="6"/>
        <v>7.192561477668979E-09</v>
      </c>
      <c r="G73" s="12">
        <f t="shared" si="6"/>
        <v>0</v>
      </c>
      <c r="H73" s="12">
        <f t="shared" si="6"/>
        <v>0</v>
      </c>
      <c r="I73" s="12">
        <f t="shared" si="6"/>
        <v>0</v>
      </c>
      <c r="J73" s="12">
        <f t="shared" si="6"/>
        <v>0</v>
      </c>
      <c r="K73" s="12">
        <f t="shared" si="6"/>
        <v>0</v>
      </c>
      <c r="L73" s="12">
        <f t="shared" si="6"/>
        <v>0</v>
      </c>
      <c r="M73" s="12">
        <f t="shared" si="6"/>
        <v>0</v>
      </c>
      <c r="N73" s="12">
        <f t="shared" si="6"/>
        <v>0</v>
      </c>
      <c r="O73" s="12">
        <f t="shared" si="6"/>
        <v>0</v>
      </c>
      <c r="P73" s="12">
        <f t="shared" si="6"/>
        <v>0</v>
      </c>
      <c r="Q73" s="12">
        <f t="shared" si="6"/>
        <v>0</v>
      </c>
      <c r="R73" s="12">
        <f t="shared" si="6"/>
        <v>0</v>
      </c>
      <c r="S73" s="12">
        <f t="shared" si="6"/>
        <v>0</v>
      </c>
      <c r="T73" s="12">
        <f t="shared" si="6"/>
        <v>0</v>
      </c>
    </row>
    <row r="74" spans="2:20" ht="12">
      <c r="B74" s="5">
        <f t="shared" si="7"/>
        <v>14</v>
      </c>
      <c r="C74" s="12">
        <f t="shared" si="2"/>
        <v>0</v>
      </c>
      <c r="D74" s="12">
        <f t="shared" si="6"/>
        <v>0</v>
      </c>
      <c r="E74" s="12">
        <f t="shared" si="6"/>
        <v>4.175175797626832E-09</v>
      </c>
      <c r="F74" s="12">
        <f t="shared" si="6"/>
        <v>6.091611955046487E-10</v>
      </c>
      <c r="G74" s="12">
        <f t="shared" si="6"/>
        <v>0</v>
      </c>
      <c r="H74" s="12">
        <f t="shared" si="6"/>
        <v>0</v>
      </c>
      <c r="I74" s="12">
        <f t="shared" si="6"/>
        <v>0</v>
      </c>
      <c r="J74" s="12">
        <f t="shared" si="6"/>
        <v>0</v>
      </c>
      <c r="K74" s="12">
        <f t="shared" si="6"/>
        <v>0</v>
      </c>
      <c r="L74" s="12">
        <f t="shared" si="6"/>
        <v>0</v>
      </c>
      <c r="M74" s="12">
        <f t="shared" si="6"/>
        <v>0</v>
      </c>
      <c r="N74" s="12">
        <f t="shared" si="6"/>
        <v>0</v>
      </c>
      <c r="O74" s="12">
        <f t="shared" si="6"/>
        <v>0</v>
      </c>
      <c r="P74" s="12">
        <f t="shared" si="6"/>
        <v>0</v>
      </c>
      <c r="Q74" s="12">
        <f t="shared" si="6"/>
        <v>0</v>
      </c>
      <c r="R74" s="12">
        <f t="shared" si="6"/>
        <v>0</v>
      </c>
      <c r="S74" s="12">
        <f t="shared" si="6"/>
        <v>0</v>
      </c>
      <c r="T74" s="12">
        <f t="shared" si="6"/>
        <v>0</v>
      </c>
    </row>
    <row r="75" spans="2:20" ht="12">
      <c r="B75" s="5">
        <f t="shared" si="7"/>
        <v>15</v>
      </c>
      <c r="C75" s="12">
        <f t="shared" si="2"/>
        <v>0</v>
      </c>
      <c r="D75" s="12">
        <f t="shared" si="6"/>
        <v>0</v>
      </c>
      <c r="E75" s="12">
        <f t="shared" si="6"/>
        <v>0</v>
      </c>
      <c r="F75" s="12">
        <f t="shared" si="6"/>
        <v>3.947889450347552E-11</v>
      </c>
      <c r="G75" s="12">
        <f t="shared" si="6"/>
        <v>0</v>
      </c>
      <c r="H75" s="12">
        <f t="shared" si="6"/>
        <v>0</v>
      </c>
      <c r="I75" s="12">
        <f t="shared" si="6"/>
        <v>0</v>
      </c>
      <c r="J75" s="12">
        <f t="shared" si="6"/>
        <v>0</v>
      </c>
      <c r="K75" s="12">
        <f t="shared" si="6"/>
        <v>0</v>
      </c>
      <c r="L75" s="12">
        <f t="shared" si="6"/>
        <v>0</v>
      </c>
      <c r="M75" s="12">
        <f t="shared" si="6"/>
        <v>0</v>
      </c>
      <c r="N75" s="12">
        <f t="shared" si="6"/>
        <v>0</v>
      </c>
      <c r="O75" s="12">
        <f t="shared" si="6"/>
        <v>0</v>
      </c>
      <c r="P75" s="12">
        <f t="shared" si="6"/>
        <v>0</v>
      </c>
      <c r="Q75" s="12">
        <f t="shared" si="6"/>
        <v>0</v>
      </c>
      <c r="R75" s="12">
        <f t="shared" si="6"/>
        <v>0</v>
      </c>
      <c r="S75" s="12">
        <f>(Co/4)*EXP((S$44/(2*ax))*(1-SQRT(1+4*lmd*ax/v)))*(ERFCQ((S$44-v*t*(1+4*lmd*ax/v))/(2*SQRT(ax*v*t)))+EXP(S$44/ax)*ERFCQ((S$44+v*t)/(2*SQRT(ax*v*t))))*(ERFQ(($B75+W/2)/(2*SQRT(ay*S$44)))-ERFQ(($B75-W/2)/(2*SQRT(ay*S$44))))</f>
        <v>0</v>
      </c>
      <c r="T75" s="12">
        <f>(Co/4)*EXP((T$44/(2*ax))*(1-SQRT(1+4*lmd*ax/v)))*(ERFCQ((T$44-v*t*(1+4*lmd*ax/v))/(2*SQRT(ax*v*t)))+EXP(T$44/ax)*ERFCQ((T$44+v*t)/(2*SQRT(ax*v*t))))*(ERFQ(($B75+W/2)/(2*SQRT(ay*T$44)))-ERFQ(($B75-W/2)/(2*SQRT(ay*T$44))))</f>
        <v>0</v>
      </c>
    </row>
    <row r="76" spans="2:13" ht="12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2:20" ht="12"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13" ht="12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2:13" ht="12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2:13" ht="12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2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ht="12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ht="12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2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2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2"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2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"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"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"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"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9" spans="3:13" ht="1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ht="1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ht="1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ht="1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ht="1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ht="1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ht="1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ht="1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ht="1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ht="1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ht="1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ht="1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ht="1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ht="1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ht="1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ht="1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</sheetData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11"/>
  <sheetViews>
    <sheetView zoomScale="77" zoomScaleNormal="77" workbookViewId="0" topLeftCell="A2">
      <selection activeCell="F12" sqref="F12"/>
    </sheetView>
  </sheetViews>
  <sheetFormatPr defaultColWidth="9.140625" defaultRowHeight="12"/>
  <cols>
    <col min="1" max="1" width="11.00390625" style="0" customWidth="1"/>
  </cols>
  <sheetData>
    <row r="1" ht="12">
      <c r="A1" s="8" t="s">
        <v>42</v>
      </c>
    </row>
    <row r="2" ht="12">
      <c r="A2" s="8"/>
    </row>
    <row r="3" ht="12">
      <c r="A3" s="8"/>
    </row>
    <row r="4" ht="12">
      <c r="C4" t="s">
        <v>45</v>
      </c>
    </row>
    <row r="5" spans="3:4" ht="12">
      <c r="C5" t="s">
        <v>43</v>
      </c>
      <c r="D5">
        <v>50</v>
      </c>
    </row>
    <row r="6" spans="3:4" ht="12">
      <c r="C6" t="s">
        <v>44</v>
      </c>
      <c r="D6">
        <v>0</v>
      </c>
    </row>
    <row r="7" ht="12">
      <c r="A7" s="8" t="s">
        <v>46</v>
      </c>
    </row>
    <row r="8" spans="1:2" ht="12">
      <c r="A8" s="8" t="s">
        <v>37</v>
      </c>
      <c r="B8">
        <v>0</v>
      </c>
    </row>
    <row r="9" spans="1:2" ht="12">
      <c r="A9" s="8" t="s">
        <v>38</v>
      </c>
      <c r="B9">
        <f>365/2</f>
        <v>182.5</v>
      </c>
    </row>
    <row r="10" spans="2:4" ht="12">
      <c r="B10" s="8" t="s">
        <v>39</v>
      </c>
      <c r="C10" s="8" t="s">
        <v>40</v>
      </c>
      <c r="D10" s="8" t="s">
        <v>41</v>
      </c>
    </row>
    <row r="11" spans="2:4" ht="12">
      <c r="B11">
        <f>B8</f>
        <v>0</v>
      </c>
      <c r="C11">
        <f>B11*60*60*24</f>
        <v>0</v>
      </c>
      <c r="D11" s="12" t="e">
        <f>(Co/4)*EXP((D$5/(2*ax))*(1-SQRT(1+4*lmd*ax/v)))*(ERFCQ((D$5-v*$C11*(1+4*lmd*ax/v))/(2*SQRT(ax*v*$C11)))+EXP(D$5/ax)*ERFCQ((D$5+v*$C11)/(2*SQRT(ax*v*$C11))))*(ERFQ((D$6+W/2)/(2*SQRT(ay*D$5)))-ERFQ((D$6-W/2)/(2*SQRT(ay*D$5))))</f>
        <v>#VALUE!</v>
      </c>
    </row>
    <row r="12" spans="2:4" ht="12">
      <c r="B12">
        <f>B11+($B$9-$B$8)/100</f>
        <v>1.825</v>
      </c>
      <c r="C12">
        <f aca="true" t="shared" si="0" ref="C12:C75">B12*60*60*24</f>
        <v>157680</v>
      </c>
      <c r="D12" s="12">
        <f aca="true" t="shared" si="1" ref="D12:D75">(Co/4)*EXP((D$5/(2*ax))*(1-SQRT(1+4*lmd*ax/v)))*(ERFCQ((D$5-v*$C12*(1+4*lmd*ax/v))/(2*SQRT(ax*v*$C12)))+EXP(D$5/ax)*ERFCQ((D$5+v*$C12)/(2*SQRT(ax*v*$C12))))*(ERFQ((D$6+W/2)/(2*SQRT(ay*D$5)))-ERFQ((D$6-W/2)/(2*SQRT(ay*D$5))))</f>
        <v>0</v>
      </c>
    </row>
    <row r="13" spans="2:4" ht="12">
      <c r="B13">
        <f aca="true" t="shared" si="2" ref="B13:B76">B12+($B$9-$B$8)/100</f>
        <v>3.65</v>
      </c>
      <c r="C13">
        <f t="shared" si="0"/>
        <v>315360</v>
      </c>
      <c r="D13" s="12">
        <f t="shared" si="1"/>
        <v>0</v>
      </c>
    </row>
    <row r="14" spans="2:4" ht="12">
      <c r="B14">
        <f t="shared" si="2"/>
        <v>5.475</v>
      </c>
      <c r="C14">
        <f t="shared" si="0"/>
        <v>473040</v>
      </c>
      <c r="D14" s="12">
        <f t="shared" si="1"/>
        <v>0</v>
      </c>
    </row>
    <row r="15" spans="2:4" ht="12">
      <c r="B15">
        <f t="shared" si="2"/>
        <v>7.3</v>
      </c>
      <c r="C15">
        <f t="shared" si="0"/>
        <v>630720</v>
      </c>
      <c r="D15" s="12">
        <f t="shared" si="1"/>
        <v>0</v>
      </c>
    </row>
    <row r="16" spans="2:4" ht="12">
      <c r="B16">
        <f t="shared" si="2"/>
        <v>9.125</v>
      </c>
      <c r="C16">
        <f t="shared" si="0"/>
        <v>788400</v>
      </c>
      <c r="D16" s="12">
        <f t="shared" si="1"/>
        <v>0</v>
      </c>
    </row>
    <row r="17" spans="2:4" ht="12">
      <c r="B17">
        <f t="shared" si="2"/>
        <v>10.95</v>
      </c>
      <c r="C17">
        <f t="shared" si="0"/>
        <v>946080</v>
      </c>
      <c r="D17" s="12">
        <f t="shared" si="1"/>
        <v>0</v>
      </c>
    </row>
    <row r="18" spans="2:4" ht="12">
      <c r="B18">
        <f t="shared" si="2"/>
        <v>12.774999999999999</v>
      </c>
      <c r="C18">
        <f t="shared" si="0"/>
        <v>1103759.9999999998</v>
      </c>
      <c r="D18" s="12">
        <f t="shared" si="1"/>
        <v>0</v>
      </c>
    </row>
    <row r="19" spans="2:4" ht="12">
      <c r="B19">
        <f t="shared" si="2"/>
        <v>14.599999999999998</v>
      </c>
      <c r="C19">
        <f t="shared" si="0"/>
        <v>1261439.9999999998</v>
      </c>
      <c r="D19" s="12">
        <f t="shared" si="1"/>
        <v>3.620094069162347E-07</v>
      </c>
    </row>
    <row r="20" spans="2:4" ht="12">
      <c r="B20">
        <f t="shared" si="2"/>
        <v>16.424999999999997</v>
      </c>
      <c r="C20">
        <f t="shared" si="0"/>
        <v>1419119.9999999995</v>
      </c>
      <c r="D20" s="12">
        <f t="shared" si="1"/>
        <v>9.65265541966053E-06</v>
      </c>
    </row>
    <row r="21" spans="2:4" ht="12">
      <c r="B21">
        <f t="shared" si="2"/>
        <v>18.249999999999996</v>
      </c>
      <c r="C21">
        <f t="shared" si="0"/>
        <v>1576799.9999999995</v>
      </c>
      <c r="D21" s="12">
        <f t="shared" si="1"/>
        <v>0.00012873958681691296</v>
      </c>
    </row>
    <row r="22" spans="2:4" ht="12">
      <c r="B22">
        <f t="shared" si="2"/>
        <v>20.074999999999996</v>
      </c>
      <c r="C22">
        <f t="shared" si="0"/>
        <v>1734479.9999999995</v>
      </c>
      <c r="D22" s="12">
        <f t="shared" si="1"/>
        <v>0.001037309247427787</v>
      </c>
    </row>
    <row r="23" spans="2:4" ht="12">
      <c r="B23">
        <f t="shared" si="2"/>
        <v>21.899999999999995</v>
      </c>
      <c r="C23">
        <f t="shared" si="0"/>
        <v>1892159.9999999995</v>
      </c>
      <c r="D23" s="12">
        <f t="shared" si="1"/>
        <v>0.0057272115018452184</v>
      </c>
    </row>
    <row r="24" spans="2:4" ht="12">
      <c r="B24">
        <f t="shared" si="2"/>
        <v>23.724999999999994</v>
      </c>
      <c r="C24">
        <f t="shared" si="0"/>
        <v>2049839.9999999993</v>
      </c>
      <c r="D24" s="12">
        <f t="shared" si="1"/>
        <v>0.023644345417099387</v>
      </c>
    </row>
    <row r="25" spans="2:4" ht="12">
      <c r="B25">
        <f t="shared" si="2"/>
        <v>25.549999999999994</v>
      </c>
      <c r="C25">
        <f t="shared" si="0"/>
        <v>2207519.999999999</v>
      </c>
      <c r="D25" s="12">
        <f t="shared" si="1"/>
        <v>0.07769045049903023</v>
      </c>
    </row>
    <row r="26" spans="2:4" ht="12">
      <c r="B26">
        <f t="shared" si="2"/>
        <v>27.374999999999993</v>
      </c>
      <c r="C26">
        <f t="shared" si="0"/>
        <v>2365199.999999999</v>
      </c>
      <c r="D26" s="12">
        <f t="shared" si="1"/>
        <v>0.2126994836284906</v>
      </c>
    </row>
    <row r="27" spans="2:4" ht="12">
      <c r="B27">
        <f t="shared" si="2"/>
        <v>29.199999999999992</v>
      </c>
      <c r="C27">
        <f t="shared" si="0"/>
        <v>2522879.999999999</v>
      </c>
      <c r="D27" s="12">
        <f t="shared" si="1"/>
        <v>0.5021928405075444</v>
      </c>
    </row>
    <row r="28" spans="2:4" ht="12">
      <c r="B28">
        <f t="shared" si="2"/>
        <v>31.02499999999999</v>
      </c>
      <c r="C28">
        <f t="shared" si="0"/>
        <v>2680559.999999999</v>
      </c>
      <c r="D28" s="12">
        <f t="shared" si="1"/>
        <v>1.0498507036020108</v>
      </c>
    </row>
    <row r="29" spans="2:4" ht="12">
      <c r="B29">
        <f t="shared" si="2"/>
        <v>32.849999999999994</v>
      </c>
      <c r="C29">
        <f t="shared" si="0"/>
        <v>2838239.999999999</v>
      </c>
      <c r="D29" s="12">
        <f t="shared" si="1"/>
        <v>1.9836137656932789</v>
      </c>
    </row>
    <row r="30" spans="2:4" ht="12">
      <c r="B30">
        <f t="shared" si="2"/>
        <v>34.675</v>
      </c>
      <c r="C30">
        <f t="shared" si="0"/>
        <v>2995920</v>
      </c>
      <c r="D30" s="12">
        <f t="shared" si="1"/>
        <v>3.4428287101468085</v>
      </c>
    </row>
    <row r="31" spans="2:4" ht="12">
      <c r="B31">
        <f t="shared" si="2"/>
        <v>36.5</v>
      </c>
      <c r="C31">
        <f t="shared" si="0"/>
        <v>3153600</v>
      </c>
      <c r="D31" s="12">
        <f t="shared" si="1"/>
        <v>5.561098849313729</v>
      </c>
    </row>
    <row r="32" spans="2:4" ht="12">
      <c r="B32">
        <f t="shared" si="2"/>
        <v>38.325</v>
      </c>
      <c r="C32">
        <f t="shared" si="0"/>
        <v>3311280</v>
      </c>
      <c r="D32" s="12">
        <f t="shared" si="1"/>
        <v>8.448611357994585</v>
      </c>
    </row>
    <row r="33" spans="2:4" ht="12">
      <c r="B33">
        <f t="shared" si="2"/>
        <v>40.150000000000006</v>
      </c>
      <c r="C33">
        <f t="shared" si="0"/>
        <v>3468960.000000001</v>
      </c>
      <c r="D33" s="12">
        <f t="shared" si="1"/>
        <v>12.177509738923709</v>
      </c>
    </row>
    <row r="34" spans="2:4" ht="12">
      <c r="B34">
        <f t="shared" si="2"/>
        <v>41.97500000000001</v>
      </c>
      <c r="C34">
        <f t="shared" si="0"/>
        <v>3626640.000000001</v>
      </c>
      <c r="D34" s="12">
        <f t="shared" si="1"/>
        <v>16.772740515458825</v>
      </c>
    </row>
    <row r="35" spans="2:4" ht="12">
      <c r="B35">
        <f t="shared" si="2"/>
        <v>43.80000000000001</v>
      </c>
      <c r="C35">
        <f t="shared" si="0"/>
        <v>3784320.0000000014</v>
      </c>
      <c r="D35" s="12">
        <f t="shared" si="1"/>
        <v>22.20930624346738</v>
      </c>
    </row>
    <row r="36" spans="2:4" ht="12">
      <c r="B36">
        <f t="shared" si="2"/>
        <v>45.625000000000014</v>
      </c>
      <c r="C36">
        <f t="shared" si="0"/>
        <v>3942000.0000000014</v>
      </c>
      <c r="D36" s="12">
        <f t="shared" si="1"/>
        <v>28.41550125217454</v>
      </c>
    </row>
    <row r="37" spans="2:4" ht="12">
      <c r="B37">
        <f t="shared" si="2"/>
        <v>47.45000000000002</v>
      </c>
      <c r="C37">
        <f t="shared" si="0"/>
        <v>4099680.0000000014</v>
      </c>
      <c r="D37" s="12">
        <f t="shared" si="1"/>
        <v>35.28077842144818</v>
      </c>
    </row>
    <row r="38" spans="2:4" ht="12">
      <c r="B38">
        <f t="shared" si="2"/>
        <v>49.27500000000002</v>
      </c>
      <c r="C38">
        <f t="shared" si="0"/>
        <v>4257360.000000002</v>
      </c>
      <c r="D38" s="12">
        <f t="shared" si="1"/>
        <v>42.66646825509525</v>
      </c>
    </row>
    <row r="39" spans="2:4" ht="12">
      <c r="B39">
        <f t="shared" si="2"/>
        <v>51.10000000000002</v>
      </c>
      <c r="C39">
        <f t="shared" si="0"/>
        <v>4415040.000000002</v>
      </c>
      <c r="D39" s="12">
        <f t="shared" si="1"/>
        <v>50.41757243155778</v>
      </c>
    </row>
    <row r="40" spans="2:4" ht="12">
      <c r="B40">
        <f t="shared" si="2"/>
        <v>52.925000000000026</v>
      </c>
      <c r="C40">
        <f t="shared" si="0"/>
        <v>4572720.000000002</v>
      </c>
      <c r="D40" s="12">
        <f t="shared" si="1"/>
        <v>58.37414210737391</v>
      </c>
    </row>
    <row r="41" spans="2:4" ht="12">
      <c r="B41">
        <f t="shared" si="2"/>
        <v>54.75000000000003</v>
      </c>
      <c r="C41">
        <f t="shared" si="0"/>
        <v>4730400.000000003</v>
      </c>
      <c r="D41" s="12">
        <f t="shared" si="1"/>
        <v>66.381179320235</v>
      </c>
    </row>
    <row r="42" spans="2:4" ht="12">
      <c r="B42">
        <f t="shared" si="2"/>
        <v>56.57500000000003</v>
      </c>
      <c r="C42">
        <f t="shared" si="0"/>
        <v>4888080.000000003</v>
      </c>
      <c r="D42" s="12">
        <f t="shared" si="1"/>
        <v>74.29644938954438</v>
      </c>
    </row>
    <row r="43" spans="2:4" ht="12">
      <c r="B43">
        <f t="shared" si="2"/>
        <v>58.400000000000034</v>
      </c>
      <c r="C43">
        <f t="shared" si="0"/>
        <v>5045760.000000003</v>
      </c>
      <c r="D43" s="12">
        <f t="shared" si="1"/>
        <v>81.99590585662315</v>
      </c>
    </row>
    <row r="44" spans="2:4" ht="12">
      <c r="B44">
        <f t="shared" si="2"/>
        <v>60.22500000000004</v>
      </c>
      <c r="C44">
        <f t="shared" si="0"/>
        <v>5203440.000000004</v>
      </c>
      <c r="D44" s="12">
        <f t="shared" si="1"/>
        <v>89.37679894480888</v>
      </c>
    </row>
    <row r="45" spans="2:4" ht="12">
      <c r="B45">
        <f t="shared" si="2"/>
        <v>62.05000000000004</v>
      </c>
      <c r="C45">
        <f t="shared" si="0"/>
        <v>5361120.000000004</v>
      </c>
      <c r="D45" s="12">
        <f t="shared" si="1"/>
        <v>96.35908443132269</v>
      </c>
    </row>
    <row r="46" spans="2:4" ht="12">
      <c r="B46">
        <f t="shared" si="2"/>
        <v>63.87500000000004</v>
      </c>
      <c r="C46">
        <f t="shared" si="0"/>
        <v>5518800.000000004</v>
      </c>
      <c r="D46" s="12">
        <f t="shared" si="1"/>
        <v>102.88491011578742</v>
      </c>
    </row>
    <row r="47" spans="2:4" ht="12">
      <c r="B47">
        <f t="shared" si="2"/>
        <v>65.70000000000005</v>
      </c>
      <c r="C47">
        <f t="shared" si="0"/>
        <v>5676480.000000004</v>
      </c>
      <c r="D47" s="12">
        <f t="shared" si="1"/>
        <v>108.91710234335913</v>
      </c>
    </row>
    <row r="48" spans="2:4" ht="12">
      <c r="B48">
        <f t="shared" si="2"/>
        <v>67.52500000000005</v>
      </c>
      <c r="C48">
        <f t="shared" si="0"/>
        <v>5834160.000000004</v>
      </c>
      <c r="D48" s="12">
        <f t="shared" si="1"/>
        <v>114.4368587954927</v>
      </c>
    </row>
    <row r="49" spans="2:4" ht="12">
      <c r="B49">
        <f t="shared" si="2"/>
        <v>69.35000000000005</v>
      </c>
      <c r="C49">
        <f t="shared" si="0"/>
        <v>5991840.000000004</v>
      </c>
      <c r="D49" s="12">
        <f t="shared" si="1"/>
        <v>119.44100038218014</v>
      </c>
    </row>
    <row r="50" spans="2:4" ht="12">
      <c r="B50">
        <f t="shared" si="2"/>
        <v>71.17500000000005</v>
      </c>
      <c r="C50">
        <f t="shared" si="0"/>
        <v>6149520.000000006</v>
      </c>
      <c r="D50" s="12">
        <f t="shared" si="1"/>
        <v>123.9390706576429</v>
      </c>
    </row>
    <row r="51" spans="2:4" ht="12">
      <c r="B51">
        <f t="shared" si="2"/>
        <v>73.00000000000006</v>
      </c>
      <c r="C51">
        <f t="shared" si="0"/>
        <v>6307200.000000006</v>
      </c>
      <c r="D51" s="12">
        <f t="shared" si="1"/>
        <v>127.95049691406582</v>
      </c>
    </row>
    <row r="52" spans="2:4" ht="12">
      <c r="B52">
        <f t="shared" si="2"/>
        <v>74.82500000000006</v>
      </c>
      <c r="C52">
        <f t="shared" si="0"/>
        <v>6464880.000000006</v>
      </c>
      <c r="D52" s="12">
        <f t="shared" si="1"/>
        <v>131.50195988300626</v>
      </c>
    </row>
    <row r="53" spans="2:4" ht="12">
      <c r="B53">
        <f t="shared" si="2"/>
        <v>76.65000000000006</v>
      </c>
      <c r="C53">
        <f t="shared" si="0"/>
        <v>6622560.000000006</v>
      </c>
      <c r="D53" s="12">
        <f t="shared" si="1"/>
        <v>134.625062031727</v>
      </c>
    </row>
    <row r="54" spans="2:4" ht="12">
      <c r="B54">
        <f t="shared" si="2"/>
        <v>78.47500000000007</v>
      </c>
      <c r="C54">
        <f t="shared" si="0"/>
        <v>6780240.000000006</v>
      </c>
      <c r="D54" s="12">
        <f t="shared" si="1"/>
        <v>137.35433899736023</v>
      </c>
    </row>
    <row r="55" spans="2:4" ht="12">
      <c r="B55">
        <f t="shared" si="2"/>
        <v>80.30000000000007</v>
      </c>
      <c r="C55">
        <f t="shared" si="0"/>
        <v>6937920.000000006</v>
      </c>
      <c r="D55" s="12">
        <f t="shared" si="1"/>
        <v>139.72562452579305</v>
      </c>
    </row>
    <row r="56" spans="2:4" ht="12">
      <c r="B56">
        <f t="shared" si="2"/>
        <v>82.12500000000007</v>
      </c>
      <c r="C56">
        <f t="shared" si="0"/>
        <v>7095600.000000007</v>
      </c>
      <c r="D56" s="12">
        <f t="shared" si="1"/>
        <v>141.7747552417442</v>
      </c>
    </row>
    <row r="57" spans="2:4" ht="12">
      <c r="B57">
        <f t="shared" si="2"/>
        <v>83.95000000000007</v>
      </c>
      <c r="C57">
        <f t="shared" si="0"/>
        <v>7253280.000000007</v>
      </c>
      <c r="D57" s="12">
        <f t="shared" si="1"/>
        <v>143.5365860756898</v>
      </c>
    </row>
    <row r="58" spans="2:4" ht="12">
      <c r="B58">
        <f t="shared" si="2"/>
        <v>85.77500000000008</v>
      </c>
      <c r="C58">
        <f t="shared" si="0"/>
        <v>7410960.000000007</v>
      </c>
      <c r="D58" s="12">
        <f t="shared" si="1"/>
        <v>145.0442784736468</v>
      </c>
    </row>
    <row r="59" spans="2:4" ht="12">
      <c r="B59">
        <f t="shared" si="2"/>
        <v>87.60000000000008</v>
      </c>
      <c r="C59">
        <f t="shared" si="0"/>
        <v>7568640.000000007</v>
      </c>
      <c r="D59" s="12">
        <f t="shared" si="1"/>
        <v>146.3288199475259</v>
      </c>
    </row>
    <row r="60" spans="2:4" ht="12">
      <c r="B60">
        <f t="shared" si="2"/>
        <v>89.42500000000008</v>
      </c>
      <c r="C60">
        <f t="shared" si="0"/>
        <v>7726320.000000007</v>
      </c>
      <c r="D60" s="12">
        <f t="shared" si="1"/>
        <v>147.41873360754025</v>
      </c>
    </row>
    <row r="61" spans="2:4" ht="12">
      <c r="B61">
        <f t="shared" si="2"/>
        <v>91.25000000000009</v>
      </c>
      <c r="C61">
        <f t="shared" si="0"/>
        <v>7884000.000000008</v>
      </c>
      <c r="D61" s="12">
        <f t="shared" si="1"/>
        <v>148.33993882109397</v>
      </c>
    </row>
    <row r="62" spans="2:4" ht="12">
      <c r="B62">
        <f t="shared" si="2"/>
        <v>93.07500000000009</v>
      </c>
      <c r="C62">
        <f t="shared" si="0"/>
        <v>8041680.000000008</v>
      </c>
      <c r="D62" s="12">
        <f t="shared" si="1"/>
        <v>149.11572808910262</v>
      </c>
    </row>
    <row r="63" spans="2:4" ht="12">
      <c r="B63">
        <f t="shared" si="2"/>
        <v>94.90000000000009</v>
      </c>
      <c r="C63">
        <f t="shared" si="0"/>
        <v>8199360.000000008</v>
      </c>
      <c r="D63" s="12">
        <f t="shared" si="1"/>
        <v>149.7668298859095</v>
      </c>
    </row>
    <row r="64" spans="2:4" ht="12">
      <c r="B64">
        <f t="shared" si="2"/>
        <v>96.7250000000001</v>
      </c>
      <c r="C64">
        <f t="shared" si="0"/>
        <v>8357040.000000008</v>
      </c>
      <c r="D64" s="12">
        <f t="shared" si="1"/>
        <v>150.31153204722202</v>
      </c>
    </row>
    <row r="65" spans="2:4" ht="12">
      <c r="B65">
        <f t="shared" si="2"/>
        <v>98.5500000000001</v>
      </c>
      <c r="C65">
        <f t="shared" si="0"/>
        <v>8514720.000000007</v>
      </c>
      <c r="D65" s="12">
        <f t="shared" si="1"/>
        <v>150.7658449583515</v>
      </c>
    </row>
    <row r="66" spans="2:4" ht="12">
      <c r="B66">
        <f t="shared" si="2"/>
        <v>100.3750000000001</v>
      </c>
      <c r="C66">
        <f t="shared" si="0"/>
        <v>8672400.00000001</v>
      </c>
      <c r="D66" s="12">
        <f t="shared" si="1"/>
        <v>151.1436880741333</v>
      </c>
    </row>
    <row r="67" spans="2:4" ht="12">
      <c r="B67">
        <f t="shared" si="2"/>
        <v>102.2000000000001</v>
      </c>
      <c r="C67">
        <f t="shared" si="0"/>
        <v>8830080.00000001</v>
      </c>
      <c r="D67" s="12">
        <f t="shared" si="1"/>
        <v>151.45708707524543</v>
      </c>
    </row>
    <row r="68" spans="2:4" ht="12">
      <c r="B68">
        <f t="shared" si="2"/>
        <v>104.0250000000001</v>
      </c>
      <c r="C68">
        <f t="shared" si="0"/>
        <v>8987760.00000001</v>
      </c>
      <c r="D68" s="12">
        <f t="shared" si="1"/>
        <v>151.7163721888293</v>
      </c>
    </row>
    <row r="69" spans="2:4" ht="12">
      <c r="B69">
        <f t="shared" si="2"/>
        <v>105.85000000000011</v>
      </c>
      <c r="C69">
        <f t="shared" si="0"/>
        <v>9145440.00000001</v>
      </c>
      <c r="D69" s="12">
        <f t="shared" si="1"/>
        <v>151.93037087918606</v>
      </c>
    </row>
    <row r="70" spans="2:4" ht="12">
      <c r="B70">
        <f t="shared" si="2"/>
        <v>107.67500000000011</v>
      </c>
      <c r="C70">
        <f t="shared" si="0"/>
        <v>9303120.00000001</v>
      </c>
      <c r="D70" s="12">
        <f t="shared" si="1"/>
        <v>152.1065902827755</v>
      </c>
    </row>
    <row r="71" spans="2:4" ht="12">
      <c r="B71">
        <f t="shared" si="2"/>
        <v>109.50000000000011</v>
      </c>
      <c r="C71">
        <f t="shared" si="0"/>
        <v>9460800.000000011</v>
      </c>
      <c r="D71" s="12">
        <f t="shared" si="1"/>
        <v>152.25138647420135</v>
      </c>
    </row>
    <row r="72" spans="2:4" ht="12">
      <c r="B72">
        <f t="shared" si="2"/>
        <v>111.32500000000012</v>
      </c>
      <c r="C72">
        <f t="shared" si="0"/>
        <v>9618480.000000011</v>
      </c>
      <c r="D72" s="12">
        <f t="shared" si="1"/>
        <v>152.37011896754655</v>
      </c>
    </row>
    <row r="73" spans="2:4" ht="12">
      <c r="B73">
        <f t="shared" si="2"/>
        <v>113.15000000000012</v>
      </c>
      <c r="C73">
        <f t="shared" si="0"/>
        <v>9776160.000000011</v>
      </c>
      <c r="D73" s="12">
        <f t="shared" si="1"/>
        <v>152.4672898427439</v>
      </c>
    </row>
    <row r="74" spans="2:4" ht="12">
      <c r="B74">
        <f t="shared" si="2"/>
        <v>114.97500000000012</v>
      </c>
      <c r="C74">
        <f t="shared" si="0"/>
        <v>9933840.000000011</v>
      </c>
      <c r="D74" s="12">
        <f t="shared" si="1"/>
        <v>152.54666759901252</v>
      </c>
    </row>
    <row r="75" spans="2:4" ht="12">
      <c r="B75">
        <f t="shared" si="2"/>
        <v>116.80000000000013</v>
      </c>
      <c r="C75">
        <f t="shared" si="0"/>
        <v>10091520.000000011</v>
      </c>
      <c r="D75" s="12">
        <f t="shared" si="1"/>
        <v>152.61139633064346</v>
      </c>
    </row>
    <row r="76" spans="2:4" ht="12">
      <c r="B76">
        <f t="shared" si="2"/>
        <v>118.62500000000013</v>
      </c>
      <c r="C76">
        <f aca="true" t="shared" si="3" ref="C76:C111">B76*60*60*24</f>
        <v>10249200.000000011</v>
      </c>
      <c r="D76" s="12">
        <f aca="true" t="shared" si="4" ref="D76:D111">(Co/4)*EXP((D$5/(2*ax))*(1-SQRT(1+4*lmd*ax/v)))*(ERFCQ((D$5-v*$C76*(1+4*lmd*ax/v))/(2*SQRT(ax*v*$C76)))+EXP(D$5/ax)*ERFCQ((D$5+v*$C76)/(2*SQRT(ax*v*$C76))))*(ERFQ((D$6+W/2)/(2*SQRT(ay*D$5)))-ERFQ((D$6-W/2)/(2*SQRT(ay*D$5))))</f>
        <v>152.66409114176295</v>
      </c>
    </row>
    <row r="77" spans="2:4" ht="12">
      <c r="B77">
        <f aca="true" t="shared" si="5" ref="B77:B110">B76+($B$9-$B$8)/100</f>
        <v>120.45000000000013</v>
      </c>
      <c r="C77">
        <f t="shared" si="3"/>
        <v>10406880.000000011</v>
      </c>
      <c r="D77" s="12">
        <f t="shared" si="4"/>
        <v>152.70692090629532</v>
      </c>
    </row>
    <row r="78" spans="2:4" ht="12">
      <c r="B78">
        <f t="shared" si="5"/>
        <v>122.27500000000013</v>
      </c>
      <c r="C78">
        <f t="shared" si="3"/>
        <v>10564560.000000011</v>
      </c>
      <c r="D78" s="12">
        <f t="shared" si="4"/>
        <v>152.74167957052273</v>
      </c>
    </row>
    <row r="79" spans="2:4" ht="12">
      <c r="B79">
        <f t="shared" si="5"/>
        <v>124.10000000000014</v>
      </c>
      <c r="C79">
        <f t="shared" si="3"/>
        <v>10722240.000000011</v>
      </c>
      <c r="D79" s="12">
        <f t="shared" si="4"/>
        <v>152.7698472154758</v>
      </c>
    </row>
    <row r="80" spans="2:4" ht="12">
      <c r="B80">
        <f t="shared" si="5"/>
        <v>125.92500000000014</v>
      </c>
      <c r="C80">
        <f t="shared" si="3"/>
        <v>10879920.000000011</v>
      </c>
      <c r="D80" s="12">
        <f t="shared" si="4"/>
        <v>152.79264206642287</v>
      </c>
    </row>
    <row r="81" spans="2:4" ht="12">
      <c r="B81">
        <f t="shared" si="5"/>
        <v>127.75000000000014</v>
      </c>
      <c r="C81">
        <f t="shared" si="3"/>
        <v>11037600.000000011</v>
      </c>
      <c r="D81" s="12">
        <f t="shared" si="4"/>
        <v>152.8110645737374</v>
      </c>
    </row>
    <row r="82" spans="2:4" ht="12">
      <c r="B82">
        <f t="shared" si="5"/>
        <v>129.57500000000013</v>
      </c>
      <c r="C82">
        <f t="shared" si="3"/>
        <v>11195280.000000011</v>
      </c>
      <c r="D82" s="12">
        <f t="shared" si="4"/>
        <v>152.82593460620876</v>
      </c>
    </row>
    <row r="83" spans="2:4" ht="12">
      <c r="B83">
        <f t="shared" si="5"/>
        <v>131.40000000000012</v>
      </c>
      <c r="C83">
        <f t="shared" si="3"/>
        <v>11352960.000000011</v>
      </c>
      <c r="D83" s="12">
        <f t="shared" si="4"/>
        <v>152.83792270395224</v>
      </c>
    </row>
    <row r="84" spans="2:4" ht="12">
      <c r="B84">
        <f t="shared" si="5"/>
        <v>133.2250000000001</v>
      </c>
      <c r="C84">
        <f t="shared" si="3"/>
        <v>11510640.00000001</v>
      </c>
      <c r="D84" s="12">
        <f t="shared" si="4"/>
        <v>152.8475762403794</v>
      </c>
    </row>
    <row r="85" spans="2:4" ht="12">
      <c r="B85">
        <f t="shared" si="5"/>
        <v>135.0500000000001</v>
      </c>
      <c r="C85">
        <f t="shared" si="3"/>
        <v>11668320.000000007</v>
      </c>
      <c r="D85" s="12">
        <f t="shared" si="4"/>
        <v>152.85534124604297</v>
      </c>
    </row>
    <row r="86" spans="2:4" ht="12">
      <c r="B86">
        <f t="shared" si="5"/>
        <v>136.87500000000009</v>
      </c>
      <c r="C86">
        <f t="shared" si="3"/>
        <v>11826000.000000007</v>
      </c>
      <c r="D86" s="12">
        <f t="shared" si="4"/>
        <v>152.86158055481505</v>
      </c>
    </row>
    <row r="87" spans="2:4" ht="12">
      <c r="B87">
        <f t="shared" si="5"/>
        <v>138.70000000000007</v>
      </c>
      <c r="C87">
        <f t="shared" si="3"/>
        <v>11983680.000000006</v>
      </c>
      <c r="D87" s="12">
        <f t="shared" si="4"/>
        <v>152.86658884681128</v>
      </c>
    </row>
    <row r="88" spans="2:4" ht="12">
      <c r="B88">
        <f t="shared" si="5"/>
        <v>140.52500000000006</v>
      </c>
      <c r="C88">
        <f t="shared" si="3"/>
        <v>12141360.000000006</v>
      </c>
      <c r="D88" s="12">
        <f t="shared" si="4"/>
        <v>152.87060508386554</v>
      </c>
    </row>
    <row r="89" spans="2:4" ht="12">
      <c r="B89">
        <f t="shared" si="5"/>
        <v>142.35000000000005</v>
      </c>
      <c r="C89">
        <f t="shared" si="3"/>
        <v>12299040.000000006</v>
      </c>
      <c r="D89" s="12">
        <f t="shared" si="4"/>
        <v>152.87382276265615</v>
      </c>
    </row>
    <row r="90" spans="2:4" ht="12">
      <c r="B90">
        <f t="shared" si="5"/>
        <v>144.17500000000004</v>
      </c>
      <c r="C90">
        <f t="shared" si="3"/>
        <v>12456720.000000004</v>
      </c>
      <c r="D90" s="12">
        <f t="shared" si="4"/>
        <v>152.8763983478055</v>
      </c>
    </row>
    <row r="91" spans="2:4" ht="12">
      <c r="B91">
        <f t="shared" si="5"/>
        <v>146.00000000000003</v>
      </c>
      <c r="C91">
        <f t="shared" si="3"/>
        <v>12614400.000000004</v>
      </c>
      <c r="D91" s="12">
        <f t="shared" si="4"/>
        <v>152.8784581921263</v>
      </c>
    </row>
    <row r="92" spans="2:4" ht="12">
      <c r="B92">
        <f t="shared" si="5"/>
        <v>147.82500000000002</v>
      </c>
      <c r="C92">
        <f t="shared" si="3"/>
        <v>12772080.000000004</v>
      </c>
      <c r="D92" s="12">
        <f t="shared" si="4"/>
        <v>152.880104203184</v>
      </c>
    </row>
    <row r="93" spans="2:4" ht="12">
      <c r="B93">
        <f t="shared" si="5"/>
        <v>149.65</v>
      </c>
      <c r="C93">
        <f t="shared" si="3"/>
        <v>12929760</v>
      </c>
      <c r="D93" s="12">
        <f t="shared" si="4"/>
        <v>152.88141847389394</v>
      </c>
    </row>
    <row r="94" spans="2:4" ht="12">
      <c r="B94">
        <f t="shared" si="5"/>
        <v>151.475</v>
      </c>
      <c r="C94">
        <f t="shared" si="3"/>
        <v>13087440</v>
      </c>
      <c r="D94" s="12">
        <f t="shared" si="4"/>
        <v>152.88246705932136</v>
      </c>
    </row>
    <row r="95" spans="2:4" ht="12">
      <c r="B95">
        <f t="shared" si="5"/>
        <v>153.29999999999998</v>
      </c>
      <c r="C95">
        <f t="shared" si="3"/>
        <v>13245119.999999996</v>
      </c>
      <c r="D95" s="12">
        <f t="shared" si="4"/>
        <v>152.8833030515558</v>
      </c>
    </row>
    <row r="96" spans="2:4" ht="12">
      <c r="B96">
        <f t="shared" si="5"/>
        <v>155.12499999999997</v>
      </c>
      <c r="C96">
        <f t="shared" si="3"/>
        <v>13402799.999999996</v>
      </c>
      <c r="D96" s="12">
        <f t="shared" si="4"/>
        <v>152.88396907884749</v>
      </c>
    </row>
    <row r="97" spans="2:4" ht="12">
      <c r="B97">
        <f t="shared" si="5"/>
        <v>156.94999999999996</v>
      </c>
      <c r="C97">
        <f t="shared" si="3"/>
        <v>13560479.999999996</v>
      </c>
      <c r="D97" s="12">
        <f t="shared" si="4"/>
        <v>152.88449933352962</v>
      </c>
    </row>
    <row r="98" spans="2:4" ht="12">
      <c r="B98">
        <f t="shared" si="5"/>
        <v>158.77499999999995</v>
      </c>
      <c r="C98">
        <f t="shared" si="3"/>
        <v>13718159.999999994</v>
      </c>
      <c r="D98" s="12">
        <f t="shared" si="4"/>
        <v>152.88492121505817</v>
      </c>
    </row>
    <row r="99" spans="2:4" ht="12">
      <c r="B99">
        <f t="shared" si="5"/>
        <v>160.59999999999994</v>
      </c>
      <c r="C99">
        <f t="shared" si="3"/>
        <v>13875839.999999994</v>
      </c>
      <c r="D99" s="12">
        <f t="shared" si="4"/>
        <v>152.8852566592857</v>
      </c>
    </row>
    <row r="100" spans="2:4" ht="12">
      <c r="B100">
        <f t="shared" si="5"/>
        <v>162.42499999999993</v>
      </c>
      <c r="C100">
        <f t="shared" si="3"/>
        <v>14033519.999999994</v>
      </c>
      <c r="D100" s="12">
        <f t="shared" si="4"/>
        <v>152.88552321240522</v>
      </c>
    </row>
    <row r="101" spans="2:4" ht="12">
      <c r="B101">
        <f t="shared" si="5"/>
        <v>164.24999999999991</v>
      </c>
      <c r="C101">
        <f t="shared" si="3"/>
        <v>14191199.999999993</v>
      </c>
      <c r="D101" s="12">
        <f t="shared" si="4"/>
        <v>152.88573489747205</v>
      </c>
    </row>
    <row r="102" spans="2:4" ht="12">
      <c r="B102">
        <f t="shared" si="5"/>
        <v>166.0749999999999</v>
      </c>
      <c r="C102">
        <f t="shared" si="3"/>
        <v>14348879.999999993</v>
      </c>
      <c r="D102" s="12">
        <f t="shared" si="4"/>
        <v>152.88590291269216</v>
      </c>
    </row>
    <row r="103" spans="2:4" ht="12">
      <c r="B103">
        <f t="shared" si="5"/>
        <v>167.8999999999999</v>
      </c>
      <c r="C103">
        <f t="shared" si="3"/>
        <v>14506559.999999989</v>
      </c>
      <c r="D103" s="12">
        <f t="shared" si="4"/>
        <v>152.88603619347091</v>
      </c>
    </row>
    <row r="104" spans="2:4" ht="12">
      <c r="B104">
        <f t="shared" si="5"/>
        <v>169.72499999999988</v>
      </c>
      <c r="C104">
        <f t="shared" si="3"/>
        <v>14664239.999999989</v>
      </c>
      <c r="D104" s="12">
        <f t="shared" si="4"/>
        <v>152.88614186428998</v>
      </c>
    </row>
    <row r="105" spans="2:4" ht="12">
      <c r="B105">
        <f t="shared" si="5"/>
        <v>171.54999999999987</v>
      </c>
      <c r="C105">
        <f t="shared" si="3"/>
        <v>14821919.999999989</v>
      </c>
      <c r="D105" s="12">
        <f t="shared" si="4"/>
        <v>152.88622560161534</v>
      </c>
    </row>
    <row r="106" spans="2:4" ht="12">
      <c r="B106">
        <f t="shared" si="5"/>
        <v>173.37499999999986</v>
      </c>
      <c r="C106">
        <f t="shared" si="3"/>
        <v>14979599.999999985</v>
      </c>
      <c r="D106" s="12">
        <f t="shared" si="4"/>
        <v>152.8862919250515</v>
      </c>
    </row>
    <row r="107" spans="2:4" ht="12">
      <c r="B107">
        <f t="shared" si="5"/>
        <v>175.19999999999985</v>
      </c>
      <c r="C107">
        <f t="shared" si="3"/>
        <v>15137279.999999985</v>
      </c>
      <c r="D107" s="12">
        <f t="shared" si="4"/>
        <v>152.88634443069867</v>
      </c>
    </row>
    <row r="108" spans="2:4" ht="12">
      <c r="B108">
        <f t="shared" si="5"/>
        <v>177.02499999999984</v>
      </c>
      <c r="C108">
        <f t="shared" si="3"/>
        <v>15294959.999999985</v>
      </c>
      <c r="D108" s="12">
        <f t="shared" si="4"/>
        <v>152.88638597800895</v>
      </c>
    </row>
    <row r="109" spans="2:4" ht="12">
      <c r="B109">
        <f t="shared" si="5"/>
        <v>178.84999999999982</v>
      </c>
      <c r="C109">
        <f t="shared" si="3"/>
        <v>15452639.999999983</v>
      </c>
      <c r="D109" s="12">
        <f t="shared" si="4"/>
        <v>152.88641883927258</v>
      </c>
    </row>
    <row r="110" spans="2:4" ht="12">
      <c r="B110">
        <f t="shared" si="5"/>
        <v>180.6749999999998</v>
      </c>
      <c r="C110">
        <f t="shared" si="3"/>
        <v>15610319.999999983</v>
      </c>
      <c r="D110" s="12">
        <f t="shared" si="4"/>
        <v>152.88644481910387</v>
      </c>
    </row>
    <row r="111" spans="2:4" ht="12">
      <c r="B111">
        <f>B110+($B$9-$B$8)/100</f>
        <v>182.4999999999998</v>
      </c>
      <c r="C111">
        <f t="shared" si="3"/>
        <v>15767999.999999981</v>
      </c>
      <c r="D111" s="12">
        <f t="shared" si="4"/>
        <v>152.88646534986879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Martin-Hayden</dc:creator>
  <cp:keywords/>
  <dc:description/>
  <cp:lastModifiedBy>James Martin-Hayden</cp:lastModifiedBy>
  <dcterms:created xsi:type="dcterms:W3CDTF">1997-04-29T04:59:26Z</dcterms:created>
  <dcterms:modified xsi:type="dcterms:W3CDTF">2007-10-23T17:37:12Z</dcterms:modified>
  <cp:category/>
  <cp:version/>
  <cp:contentType/>
  <cp:contentStatus/>
</cp:coreProperties>
</file>